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OddMTZ\Z Zajíčková\SŽT_Log management a SIEM\02 ZD\ZD_veřejná část\"/>
    </mc:Choice>
  </mc:AlternateContent>
  <bookViews>
    <workbookView xWindow="-120" yWindow="-120" windowWidth="50640" windowHeight="21240" tabRatio="594"/>
  </bookViews>
  <sheets>
    <sheet name="Úvod" sheetId="24" r:id="rId1"/>
    <sheet name="Požadavky" sheetId="23" r:id="rId2"/>
    <sheet name="Příklad" sheetId="25" r:id="rId3"/>
    <sheet name="Jednotkové_Body" sheetId="21" r:id="rId4"/>
  </sheets>
  <externalReferences>
    <externalReference r:id="rId5"/>
    <externalReference r:id="rId6"/>
  </externalReferences>
  <definedNames>
    <definedName name="_xlnm._FilterDatabase" localSheetId="1" hidden="1">Požadavky!$Q$20:$S$20</definedName>
    <definedName name="CAPEXOPEX" localSheetId="3">#REF!</definedName>
    <definedName name="CAPEXOPEX">#REF!</definedName>
    <definedName name="Nákladové_položky">#REF!</definedName>
    <definedName name="qs">[1]!Tabulka1[Služba]</definedName>
    <definedName name="S">[2]!Ciselnik_Sluzby[Služba]</definedName>
    <definedName name="sluzby" localSheetId="3">#REF!</definedName>
    <definedName name="sluzby">#REF!</definedName>
    <definedName name="Služba" localSheetId="2">Tabulka1[Služba]</definedName>
    <definedName name="Služba">Tabulka1[Služba]</definedName>
    <definedName name="Technologie" localSheetId="3">#REF!</definedName>
    <definedName name="Technologie">#REF!</definedName>
    <definedName name="unit" localSheetId="3">#REF!</definedName>
    <definedName name="unit">#REF!</definedName>
    <definedName name="XX">[1]!Tabulka1[Služba]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25" l="1"/>
  <c r="N12" i="25"/>
  <c r="M12" i="25"/>
  <c r="L12" i="25"/>
  <c r="K12" i="25"/>
  <c r="J12" i="25"/>
  <c r="C12" i="25"/>
  <c r="C10" i="25"/>
  <c r="C11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P12" i="25" l="1"/>
  <c r="D15" i="24"/>
  <c r="C24" i="23"/>
  <c r="D14" i="24"/>
  <c r="D13" i="24"/>
  <c r="C21" i="23"/>
  <c r="C22" i="23"/>
  <c r="C23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O21" i="23"/>
  <c r="O22" i="23"/>
  <c r="O23" i="23"/>
  <c r="O24" i="23"/>
  <c r="O25" i="23"/>
  <c r="O26" i="23"/>
  <c r="O27" i="23"/>
  <c r="O28" i="23"/>
  <c r="O29" i="23"/>
  <c r="O30" i="23"/>
  <c r="O31" i="23"/>
  <c r="O32" i="23"/>
  <c r="O33" i="23"/>
  <c r="O34" i="23"/>
  <c r="O35" i="23"/>
  <c r="O36" i="23"/>
  <c r="O37" i="23"/>
  <c r="O38" i="23"/>
  <c r="O39" i="23"/>
  <c r="O40" i="23"/>
  <c r="O41" i="23"/>
  <c r="O42" i="23"/>
  <c r="O43" i="23"/>
  <c r="O44" i="23"/>
  <c r="O45" i="23"/>
  <c r="O46" i="23"/>
  <c r="O47" i="23"/>
  <c r="O48" i="23"/>
  <c r="O49" i="23"/>
  <c r="O50" i="23"/>
  <c r="O51" i="23"/>
  <c r="O52" i="23"/>
  <c r="N21" i="23"/>
  <c r="N22" i="23"/>
  <c r="N23" i="23"/>
  <c r="N24" i="23"/>
  <c r="N25" i="23"/>
  <c r="N26" i="23"/>
  <c r="N27" i="23"/>
  <c r="N28" i="23"/>
  <c r="N29" i="23"/>
  <c r="N30" i="23"/>
  <c r="N31" i="23"/>
  <c r="N32" i="23"/>
  <c r="N33" i="23"/>
  <c r="N34" i="23"/>
  <c r="N35" i="23"/>
  <c r="N36" i="23"/>
  <c r="N37" i="23"/>
  <c r="N38" i="23"/>
  <c r="N39" i="23"/>
  <c r="N40" i="23"/>
  <c r="N41" i="23"/>
  <c r="N42" i="23"/>
  <c r="N43" i="23"/>
  <c r="N44" i="23"/>
  <c r="N45" i="23"/>
  <c r="N46" i="23"/>
  <c r="N47" i="23"/>
  <c r="N48" i="23"/>
  <c r="N49" i="23"/>
  <c r="N50" i="23"/>
  <c r="N51" i="23"/>
  <c r="N52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8" i="23"/>
  <c r="M49" i="23"/>
  <c r="M50" i="23"/>
  <c r="M51" i="23"/>
  <c r="M52" i="23"/>
  <c r="L21" i="23"/>
  <c r="L22" i="23"/>
  <c r="L23" i="23"/>
  <c r="L24" i="23"/>
  <c r="L25" i="23"/>
  <c r="L26" i="23"/>
  <c r="L27" i="23"/>
  <c r="L28" i="23"/>
  <c r="L29" i="23"/>
  <c r="L30" i="23"/>
  <c r="L31" i="23"/>
  <c r="L32" i="23"/>
  <c r="L33" i="23"/>
  <c r="L34" i="23"/>
  <c r="L35" i="23"/>
  <c r="L36" i="23"/>
  <c r="L37" i="23"/>
  <c r="L38" i="23"/>
  <c r="L39" i="23"/>
  <c r="L40" i="23"/>
  <c r="L41" i="23"/>
  <c r="L42" i="23"/>
  <c r="L43" i="23"/>
  <c r="L44" i="23"/>
  <c r="L45" i="23"/>
  <c r="L46" i="23"/>
  <c r="L47" i="23"/>
  <c r="L48" i="23"/>
  <c r="L49" i="23"/>
  <c r="L50" i="23"/>
  <c r="L51" i="23"/>
  <c r="L52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8" i="23"/>
  <c r="K49" i="23"/>
  <c r="K50" i="23"/>
  <c r="K51" i="23"/>
  <c r="K52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48" i="23"/>
  <c r="J49" i="23"/>
  <c r="J50" i="23"/>
  <c r="J51" i="23"/>
  <c r="J52" i="23"/>
  <c r="O31" i="25" l="1"/>
  <c r="N31" i="25"/>
  <c r="M31" i="25"/>
  <c r="L31" i="25"/>
  <c r="K31" i="25"/>
  <c r="J31" i="25"/>
  <c r="O30" i="25"/>
  <c r="N30" i="25"/>
  <c r="M30" i="25"/>
  <c r="L30" i="25"/>
  <c r="K30" i="25"/>
  <c r="J30" i="25"/>
  <c r="O29" i="25"/>
  <c r="N29" i="25"/>
  <c r="M29" i="25"/>
  <c r="L29" i="25"/>
  <c r="K29" i="25"/>
  <c r="J29" i="25"/>
  <c r="O28" i="25"/>
  <c r="N28" i="25"/>
  <c r="M28" i="25"/>
  <c r="L28" i="25"/>
  <c r="K28" i="25"/>
  <c r="J28" i="25"/>
  <c r="O27" i="25"/>
  <c r="N27" i="25"/>
  <c r="M27" i="25"/>
  <c r="L27" i="25"/>
  <c r="K27" i="25"/>
  <c r="J27" i="25"/>
  <c r="O26" i="25"/>
  <c r="N26" i="25"/>
  <c r="M26" i="25"/>
  <c r="L26" i="25"/>
  <c r="K26" i="25"/>
  <c r="J26" i="25"/>
  <c r="O25" i="25"/>
  <c r="N25" i="25"/>
  <c r="M25" i="25"/>
  <c r="L25" i="25"/>
  <c r="K25" i="25"/>
  <c r="J25" i="25"/>
  <c r="O24" i="25"/>
  <c r="N24" i="25"/>
  <c r="M24" i="25"/>
  <c r="L24" i="25"/>
  <c r="K24" i="25"/>
  <c r="J24" i="25"/>
  <c r="O23" i="25"/>
  <c r="N23" i="25"/>
  <c r="M23" i="25"/>
  <c r="L23" i="25"/>
  <c r="K23" i="25"/>
  <c r="J23" i="25"/>
  <c r="O22" i="25"/>
  <c r="N22" i="25"/>
  <c r="M22" i="25"/>
  <c r="L22" i="25"/>
  <c r="K22" i="25"/>
  <c r="J22" i="25"/>
  <c r="O21" i="25"/>
  <c r="N21" i="25"/>
  <c r="M21" i="25"/>
  <c r="L21" i="25"/>
  <c r="K21" i="25"/>
  <c r="J21" i="25"/>
  <c r="O20" i="25"/>
  <c r="N20" i="25"/>
  <c r="M20" i="25"/>
  <c r="L20" i="25"/>
  <c r="K20" i="25"/>
  <c r="J20" i="25"/>
  <c r="O19" i="25"/>
  <c r="N19" i="25"/>
  <c r="M19" i="25"/>
  <c r="L19" i="25"/>
  <c r="K19" i="25"/>
  <c r="J19" i="25"/>
  <c r="O18" i="25"/>
  <c r="N18" i="25"/>
  <c r="M18" i="25"/>
  <c r="L18" i="25"/>
  <c r="K18" i="25"/>
  <c r="J18" i="25"/>
  <c r="O17" i="25"/>
  <c r="N17" i="25"/>
  <c r="M17" i="25"/>
  <c r="L17" i="25"/>
  <c r="K17" i="25"/>
  <c r="J17" i="25"/>
  <c r="O16" i="25"/>
  <c r="N16" i="25"/>
  <c r="M16" i="25"/>
  <c r="L16" i="25"/>
  <c r="K16" i="25"/>
  <c r="J16" i="25"/>
  <c r="O15" i="25"/>
  <c r="N15" i="25"/>
  <c r="M15" i="25"/>
  <c r="L15" i="25"/>
  <c r="K15" i="25"/>
  <c r="J15" i="25"/>
  <c r="O14" i="25"/>
  <c r="N14" i="25"/>
  <c r="M14" i="25"/>
  <c r="L14" i="25"/>
  <c r="K14" i="25"/>
  <c r="J14" i="25"/>
  <c r="O13" i="25"/>
  <c r="N13" i="25"/>
  <c r="M13" i="25"/>
  <c r="L13" i="25"/>
  <c r="K13" i="25"/>
  <c r="J13" i="25"/>
  <c r="P31" i="25"/>
  <c r="P30" i="25"/>
  <c r="P29" i="25"/>
  <c r="P28" i="25"/>
  <c r="P27" i="25"/>
  <c r="P26" i="25"/>
  <c r="P25" i="25"/>
  <c r="P24" i="25"/>
  <c r="P23" i="25"/>
  <c r="P22" i="25"/>
  <c r="P21" i="25"/>
  <c r="P20" i="25"/>
  <c r="P19" i="25"/>
  <c r="P18" i="25"/>
  <c r="P17" i="25"/>
  <c r="P16" i="25"/>
  <c r="P15" i="25"/>
  <c r="P29" i="23"/>
  <c r="P30" i="23"/>
  <c r="P31" i="23"/>
  <c r="P32" i="23"/>
  <c r="P33" i="23"/>
  <c r="P34" i="23"/>
  <c r="P35" i="23"/>
  <c r="P36" i="23"/>
  <c r="P37" i="23"/>
  <c r="P38" i="23"/>
  <c r="P39" i="23"/>
  <c r="P40" i="23"/>
  <c r="P41" i="23"/>
  <c r="P42" i="23"/>
  <c r="P43" i="23"/>
  <c r="P44" i="23"/>
  <c r="P45" i="23"/>
  <c r="P46" i="23"/>
  <c r="P47" i="23"/>
  <c r="P48" i="23"/>
  <c r="P49" i="23"/>
  <c r="P50" i="23"/>
  <c r="P51" i="23"/>
  <c r="P52" i="23"/>
  <c r="P14" i="25" l="1"/>
  <c r="P13" i="25"/>
  <c r="P25" i="23"/>
  <c r="P28" i="23"/>
  <c r="P27" i="23"/>
  <c r="P26" i="23"/>
  <c r="P24" i="23"/>
  <c r="O10" i="25"/>
  <c r="O11" i="25"/>
  <c r="N10" i="25"/>
  <c r="N11" i="25"/>
  <c r="M10" i="25"/>
  <c r="K11" i="25"/>
  <c r="M11" i="25"/>
  <c r="L10" i="25"/>
  <c r="L11" i="25"/>
  <c r="K10" i="25"/>
  <c r="J10" i="25"/>
  <c r="J11" i="25"/>
  <c r="P23" i="23"/>
  <c r="P21" i="23"/>
  <c r="P22" i="23"/>
  <c r="P10" i="25" l="1"/>
  <c r="P11" i="25"/>
  <c r="C14" i="23"/>
  <c r="C7" i="25" l="1"/>
</calcChain>
</file>

<file path=xl/sharedStrings.xml><?xml version="1.0" encoding="utf-8"?>
<sst xmlns="http://schemas.openxmlformats.org/spreadsheetml/2006/main" count="152" uniqueCount="95">
  <si>
    <t>Příloha č. 19: Požadavky na služby Platformy SŽ pro Log Management a SIEM</t>
  </si>
  <si>
    <t>Základní informace</t>
  </si>
  <si>
    <t xml:space="preserve">- Tento soubor je přílohou zadávací dokumentace veřejné zakázky "Log management a SIEM". </t>
  </si>
  <si>
    <t>- V tomto souboru účastník zadávacího řízení vyplní své požadavky na služby Platformy SŽ pro Log Management a SIEM. 
- Pro účely projektu Log Management a SIEM jsou určeny a povoleny k výběru pouze Infrastrukturní služby platformy.
- Detailní popis služeb je uveden v Příloze č. 4 zadávací dokumentace Platforma SŽ 2.0: Vymezení služeb.
- Pro účely projektu Log Management a SIEM jsou parametry infrastrukturních služeb uvedených v detailním popisu upřesněny, nebo nahrazeny následovně:
        - Článek 5.1.1 Platformy 2.0 – pro projekt Log Management a SIEM je upřesněno, že budou dodávány v rámci virtualizačního prostředí  virtuální jádra, přičemž minimální frekvence používaných fyzických CPU je 2GHz. 
        - Článek 5.1.2 Platformy 2.0 – služby datového úložiště jsou pro účely projektu Log Management a SIEM nahrazeny popisem uvedeným v rámci Přílohy č. 1 ZD Technická specifikace, článek 2.4.5. a následujícími technickými parametry:
                - COLD Storage poskytuje úložiště s minimální rychlostí 500 IOPS (operací za sekundu).
                - HOT/WARM Storage poskytuje úložiště s minimální rychlostí 2.000 IOPS (operací za sekundu).
                - Úložiště pro zálohování – Backup zálohování je realizována zálohovacími servery s diskovým polem a páskovou knihovnou
- Požadované služby musí pokrýt všechny infrastrukturní požadavky nabízeného řešení tak, aby jej bylo možné nasadit a provozovat v parametrech definovaných Zadávací dokumentací zadávacího řízení.</t>
  </si>
  <si>
    <t>- Účastník veřejné zakázky vyplní požadavky nabízeného řešení na Platformu SŽ do formuláře na listu "Požadavky".</t>
  </si>
  <si>
    <t>- Tyto vyplněné požadavky slouží jako podklad pro výpočet dílčích bodů pro dílčí hodnotící kritérium "Požadavky na služby Platformy SŽ" - výpočet probíhá 
   na listu "Požadavky" na základě jednotkových hodnot uvedených na listu "Jednotkové_body"</t>
  </si>
  <si>
    <t>- Instrukce k vyplnění jsou obsaženy na příslušném listu.</t>
  </si>
  <si>
    <t>Obsah tohoto souboru</t>
  </si>
  <si>
    <t>List</t>
  </si>
  <si>
    <t>Popis listu</t>
  </si>
  <si>
    <t>Odkaz</t>
  </si>
  <si>
    <r>
      <t xml:space="preserve">Požadavky
</t>
    </r>
    <r>
      <rPr>
        <b/>
        <sz val="9"/>
        <color theme="3"/>
        <rFont val="Verdana"/>
        <family val="2"/>
        <charset val="238"/>
        <scheme val="minor"/>
      </rPr>
      <t>VYPLŇUJE ÚČASTNÍK</t>
    </r>
  </si>
  <si>
    <t>Obsahuje:
- Instrukce k vyplnění formuláře
- Formulář pro vyplnění požadavků účastníka na Platformu SŽ
- Výsledný počet dílčích bodů za kritérium "Požadavky na služby Platformy SŽ"</t>
  </si>
  <si>
    <r>
      <t xml:space="preserve">Příklad
</t>
    </r>
    <r>
      <rPr>
        <sz val="9"/>
        <color theme="1"/>
        <rFont val="Verdana"/>
        <family val="2"/>
        <charset val="238"/>
        <scheme val="minor"/>
      </rPr>
      <t>Nevyplňuje účastník.</t>
    </r>
  </si>
  <si>
    <t xml:space="preserve">- Zpracovaný příklad vyplnění požadavků
</t>
  </si>
  <si>
    <r>
      <t xml:space="preserve">Jednotkové_Body
</t>
    </r>
    <r>
      <rPr>
        <sz val="9"/>
        <color theme="1"/>
        <rFont val="Verdana"/>
        <family val="2"/>
        <charset val="238"/>
        <scheme val="minor"/>
      </rPr>
      <t>Nevyplňuje účastník.</t>
    </r>
  </si>
  <si>
    <t xml:space="preserve">Přehled bodového hodnocení pro jednotlivé služby Platformy.
</t>
  </si>
  <si>
    <t>V tomto XLSX souboru upravujte pouze buňky označené těmito barvami:</t>
  </si>
  <si>
    <t>Buňky k vyplnění</t>
  </si>
  <si>
    <t>Buňky k výběru z předefinovaných možností (Dropdown)</t>
  </si>
  <si>
    <t>Seznam služeb, které si účastník může nakonfigurovat je uveden v tabulce níže. Detailnější popis těchto služeb najdete v Příloze č. 4 zadávací dokumentace "Platforma SŽ 2.0".</t>
  </si>
  <si>
    <t>Služba</t>
  </si>
  <si>
    <t>Popis</t>
  </si>
  <si>
    <t>IaaS/PaaS</t>
  </si>
  <si>
    <t>Kategorie služeb</t>
  </si>
  <si>
    <t>Win.VMware.x86_64</t>
  </si>
  <si>
    <t>Služba virtualizace s OS Windows</t>
  </si>
  <si>
    <t>IaaS</t>
  </si>
  <si>
    <t>Infrastrukturní služba</t>
  </si>
  <si>
    <t>RHEL.VMware.x86_64</t>
  </si>
  <si>
    <t>Služba virtualizace s OS RHEL</t>
  </si>
  <si>
    <t>SLES.VMware.x86_64</t>
  </si>
  <si>
    <t>Služba virtualizace s OS SLES</t>
  </si>
  <si>
    <t>Požadavky dodavatele na služby Platformy SŽ pro Log Management a SIEM a výpočet dílčích bodů hodnotícího kritéria "Požadavky na služby Platformy SŽ"</t>
  </si>
  <si>
    <t>Popis:</t>
  </si>
  <si>
    <t>Na tomto listu účastník definuje požadavky nabízeného řešení na služby Platformy SŽ pro Log Management a SIEM. Výpočet dílčích bodů hodnotícího kritéria "Požadavky na služby Platformy SŽ" probíhá dle interní nákladové náročnosti požadovaných služeb Platformy SŽ.</t>
  </si>
  <si>
    <t>Počet celkových dílčích bodů se vypočte následovně: počet kusů * (zvolený počet Core * jednotkové body + zvolená velikost GB:RAM  * jednotkové body + …. + zvolená velikost GB:Backup  * jednotkové body). Jednotkové body jsou uvedeny na listu "Jednotkové_Body".</t>
  </si>
  <si>
    <t>Instrukce:</t>
  </si>
  <si>
    <t>Jeden řádek tabulky odpovídá jedné požadované službě.</t>
  </si>
  <si>
    <r>
      <t xml:space="preserve">Do sloupce </t>
    </r>
    <r>
      <rPr>
        <b/>
        <i/>
        <sz val="9"/>
        <color rgb="FF002B59"/>
        <rFont val="Verdana"/>
        <family val="2"/>
        <charset val="238"/>
      </rPr>
      <t xml:space="preserve">Služba (B) </t>
    </r>
    <r>
      <rPr>
        <sz val="9"/>
        <color rgb="FF002B59"/>
        <rFont val="Verdana"/>
        <family val="2"/>
        <charset val="238"/>
      </rPr>
      <t>účastník vybírá požadovanou službu z Platfformy SŽ</t>
    </r>
  </si>
  <si>
    <r>
      <t>Sloupec</t>
    </r>
    <r>
      <rPr>
        <i/>
        <sz val="9"/>
        <color rgb="FF002B59"/>
        <rFont val="Verdana"/>
        <family val="2"/>
        <charset val="238"/>
      </rPr>
      <t xml:space="preserve"> </t>
    </r>
    <r>
      <rPr>
        <b/>
        <i/>
        <sz val="9"/>
        <color rgb="FF002B59"/>
        <rFont val="Verdana"/>
        <family val="2"/>
        <charset val="238"/>
      </rPr>
      <t xml:space="preserve">Typ služby (C) </t>
    </r>
    <r>
      <rPr>
        <sz val="9"/>
        <color rgb="FF002B59"/>
        <rFont val="Verdana"/>
        <family val="2"/>
        <charset val="238"/>
      </rPr>
      <t>automaticky doplní o jakou kategorii Služeb se jedná.</t>
    </r>
  </si>
  <si>
    <r>
      <rPr>
        <sz val="9"/>
        <color rgb="FF002B59"/>
        <rFont val="Verdana"/>
        <family val="2"/>
      </rPr>
      <t xml:space="preserve">Ve sloupcích </t>
    </r>
    <r>
      <rPr>
        <b/>
        <sz val="9"/>
        <color rgb="FF002B59"/>
        <rFont val="Verdana"/>
        <family val="2"/>
      </rPr>
      <t>Core (E), GB:RAM (F), GB:COLD Storage (G), GB:HOT/WARM Storage (H) a GB:Backup (I)</t>
    </r>
    <r>
      <rPr>
        <sz val="9"/>
        <color rgb="FF002B59"/>
        <rFont val="Verdana"/>
        <family val="2"/>
      </rPr>
      <t xml:space="preserve"> účastník volí požadovaný sizing služby. Ve sloupci </t>
    </r>
    <r>
      <rPr>
        <b/>
        <sz val="9"/>
        <color rgb="FF002B59"/>
        <rFont val="Verdana"/>
        <family val="2"/>
      </rPr>
      <t>Počet kusů (D)</t>
    </r>
    <r>
      <rPr>
        <sz val="9"/>
        <color rgb="FF002B59"/>
        <rFont val="Verdana"/>
        <family val="2"/>
      </rPr>
      <t xml:space="preserve"> účastník zvolí celkový počet kusů dané konfigurace. Obecně přípustné hodnoty jsou 0 a celá pozitivní čísla.</t>
    </r>
  </si>
  <si>
    <r>
      <t xml:space="preserve">Sloupec </t>
    </r>
    <r>
      <rPr>
        <b/>
        <i/>
        <sz val="9"/>
        <color theme="4"/>
        <rFont val="Verdana"/>
        <family val="2"/>
        <charset val="238"/>
      </rPr>
      <t>Core (E)</t>
    </r>
    <r>
      <rPr>
        <sz val="9"/>
        <color theme="4"/>
        <rFont val="Verdana"/>
        <family val="2"/>
        <charset val="238"/>
      </rPr>
      <t xml:space="preserve"> obsahuje počet virtuálních jader v rámci virtualizačního prostředí, přičemž minimální frekvence používaných fyzických CPU je 2 GHz.
Ve sloupci </t>
    </r>
    <r>
      <rPr>
        <b/>
        <i/>
        <sz val="9"/>
        <color theme="4"/>
        <rFont val="Verdana"/>
        <family val="2"/>
        <charset val="238"/>
      </rPr>
      <t>GB:COLD Storage (G)</t>
    </r>
    <r>
      <rPr>
        <i/>
        <sz val="9"/>
        <color theme="4"/>
        <rFont val="Verdana"/>
        <family val="2"/>
        <charset val="238"/>
      </rPr>
      <t xml:space="preserve"> </t>
    </r>
    <r>
      <rPr>
        <sz val="9"/>
        <color theme="4"/>
        <rFont val="Verdana"/>
        <family val="2"/>
        <charset val="238"/>
      </rPr>
      <t xml:space="preserve">účastník specifikuje kapacitní požadavky na diskové úložiště pro dlouhodobé uložení dat typu COLD storage, dle schématu víceúrovňové architektury úložiště, který je provozován na discích typu HDD. Tento typ úložiště je k dispozici jen v lokalitách centrálního zpracování dat, nikoliv v lokalitách, kde budou umístěny jen kolektory dat (logů). Tento typ úložiště je provozován v georedundantním režimu a nebude dále jinak zálohován. COLD Storage poskytuje úložiště s minimální rychlostí </t>
    </r>
    <r>
      <rPr>
        <b/>
        <sz val="9"/>
        <color theme="4"/>
        <rFont val="Verdana"/>
        <family val="2"/>
        <charset val="238"/>
      </rPr>
      <t>500 IOPS</t>
    </r>
    <r>
      <rPr>
        <sz val="9"/>
        <color theme="4"/>
        <rFont val="Verdana"/>
        <family val="2"/>
        <charset val="238"/>
      </rPr>
      <t xml:space="preserve"> (operací za sekundu).
Ve sloupci </t>
    </r>
    <r>
      <rPr>
        <b/>
        <i/>
        <sz val="9"/>
        <color theme="4"/>
        <rFont val="Verdana"/>
        <family val="2"/>
        <charset val="238"/>
      </rPr>
      <t>GB:HOT/WARM Storage (H)</t>
    </r>
    <r>
      <rPr>
        <sz val="9"/>
        <color theme="4"/>
        <rFont val="Verdana"/>
        <family val="2"/>
        <charset val="238"/>
      </rPr>
      <t xml:space="preserve"> účastník specifikuje kapacitní požadavky na provozní diskové úložiště kategorie HOT a/nebo WARM, dle schématu víceúrovňové architektury úložiště. HOT/WARM Storage poskytuje úložiště s minimální rychlostí </t>
    </r>
    <r>
      <rPr>
        <b/>
        <sz val="9"/>
        <color theme="4"/>
        <rFont val="Verdana"/>
        <family val="2"/>
        <charset val="238"/>
      </rPr>
      <t>2000 IOPS</t>
    </r>
    <r>
      <rPr>
        <sz val="9"/>
        <color theme="4"/>
        <rFont val="Verdana"/>
        <family val="2"/>
        <charset val="238"/>
      </rPr>
      <t xml:space="preserve"> (operací za sekundu).
Ve sloupci </t>
    </r>
    <r>
      <rPr>
        <b/>
        <i/>
        <sz val="9"/>
        <color theme="4"/>
        <rFont val="Verdana"/>
        <family val="2"/>
        <charset val="238"/>
      </rPr>
      <t>GB:Backup (I)</t>
    </r>
    <r>
      <rPr>
        <b/>
        <sz val="9"/>
        <color theme="4"/>
        <rFont val="Verdana"/>
        <family val="2"/>
        <charset val="238"/>
      </rPr>
      <t xml:space="preserve"> </t>
    </r>
    <r>
      <rPr>
        <sz val="9"/>
        <color theme="4"/>
        <rFont val="Verdana"/>
        <family val="2"/>
        <charset val="238"/>
      </rPr>
      <t>účastník specifikuje kapacitní požadavky na službu zálohování, která je realizována zálohovacími servery s diskovým polem a páskovou knihovnou. Služba zálohování je k dispozici ve všech lokalitách a předpokládá zálohování pouze aplikací a konfigurací, nikoli samotných dat (logů).</t>
    </r>
  </si>
  <si>
    <r>
      <rPr>
        <b/>
        <sz val="9"/>
        <color rgb="FF002B59"/>
        <rFont val="Verdana"/>
        <family val="2"/>
      </rPr>
      <t>Počet bodů za konfigurovanou službu</t>
    </r>
    <r>
      <rPr>
        <sz val="9"/>
        <color rgb="FF002B59"/>
        <rFont val="Verdana"/>
        <family val="2"/>
      </rPr>
      <t xml:space="preserve"> je možné vidět ve sloupci</t>
    </r>
    <r>
      <rPr>
        <b/>
        <sz val="9"/>
        <color rgb="FF002B59"/>
        <rFont val="Verdana"/>
        <family val="2"/>
      </rPr>
      <t xml:space="preserve"> P</t>
    </r>
    <r>
      <rPr>
        <sz val="9"/>
        <color rgb="FF002B59"/>
        <rFont val="Verdana"/>
        <family val="2"/>
      </rPr>
      <t xml:space="preserve">, přičemž součet za všechny konfigurované služby je uveden v buňce </t>
    </r>
    <r>
      <rPr>
        <b/>
        <sz val="9"/>
        <color rgb="FF002B59"/>
        <rFont val="Verdana"/>
        <family val="2"/>
      </rPr>
      <t>C14 (Dílčí body kritéria "Požadavky na služby Platformy SŽ")</t>
    </r>
    <r>
      <rPr>
        <sz val="9"/>
        <color rgb="FF002B59"/>
        <rFont val="Verdana"/>
        <family val="2"/>
      </rPr>
      <t>.</t>
    </r>
  </si>
  <si>
    <t>Dílčí body hodnotícího kritéria "Požadavky na služby Platformy SŽ" dle požadavků na služby Platformy SŽ.</t>
  </si>
  <si>
    <t xml:space="preserve">Pro každou vybranou službu je povinné nenulovou hodnotou vyplnit sloupce B, D, E, F, sloupec I může nabývat i nulových hodnot. Dále je nezbytné vyplnit alespoň jeden ze sloupců G a H a dále sloupec Q.
</t>
  </si>
  <si>
    <t>Seznam vybraných služeb musí pokrýt infrastrukturní požadavky nabízeného řešení tak, aby jej bylo možné nasadit a provozovat v parametrech definovaných zadávací dokumentací zadávacího řízení, zejména včetně pokrytí produkčního i testovacího prostředí (prosím označte ve sloupci Q), pokrytí potřeb zálohování a potřeb všech komponent - centrálních i satelitních.</t>
  </si>
  <si>
    <r>
      <rPr>
        <b/>
        <sz val="11"/>
        <color theme="1"/>
        <rFont val="Verdana"/>
        <family val="2"/>
        <charset val="238"/>
        <scheme val="minor"/>
      </rPr>
      <t xml:space="preserve">Pokud se Vám zobrazují hodnoty </t>
    </r>
    <r>
      <rPr>
        <b/>
        <sz val="11"/>
        <color rgb="FFFF0000"/>
        <rFont val="Verdana"/>
        <family val="2"/>
        <charset val="238"/>
        <scheme val="minor"/>
      </rPr>
      <t>červeně</t>
    </r>
    <r>
      <rPr>
        <b/>
        <sz val="11"/>
        <color theme="1"/>
        <rFont val="Verdana"/>
        <family val="2"/>
        <charset val="238"/>
        <scheme val="minor"/>
      </rPr>
      <t>, překročili jste povolený limit stanovený v technické specifikaci (2.4.12)</t>
    </r>
  </si>
  <si>
    <t>Vyberte službu z nabídky Platformy SŽ</t>
  </si>
  <si>
    <t>Zvolte požadovaný počet kusů daného řešení</t>
  </si>
  <si>
    <t>Zvolte požadovaný počet Core</t>
  </si>
  <si>
    <t>Zvolte požadovanou velikost RAM</t>
  </si>
  <si>
    <t>Zvolte požadovanou velikost diskového prostoru na dlouhodobém úložišti typu COLD storage</t>
  </si>
  <si>
    <t>Zvolte požadovanou velikost diskového úložiště v lokálním provozním úložišti typu HOT nebo WORM storage</t>
  </si>
  <si>
    <t>Zvolte požadovanou velikost diskového úložiště pro zálohování</t>
  </si>
  <si>
    <t xml:space="preserve">Zvolte prostředí </t>
  </si>
  <si>
    <t>Určete využití dané konfigurace</t>
  </si>
  <si>
    <t>Typ služby</t>
  </si>
  <si>
    <t>Počet kusů</t>
  </si>
  <si>
    <t>Core</t>
  </si>
  <si>
    <t>GB:RAM</t>
  </si>
  <si>
    <t>GB: COLD Storage</t>
  </si>
  <si>
    <t>GB: HOT/WARM Storage</t>
  </si>
  <si>
    <t>GB:Backup</t>
  </si>
  <si>
    <t>Body Základ</t>
  </si>
  <si>
    <t>Body Core</t>
  </si>
  <si>
    <t>Body GB:RAM</t>
  </si>
  <si>
    <t>Body GB:HDD</t>
  </si>
  <si>
    <t>Body GB:SSD</t>
  </si>
  <si>
    <t>Body GB:Backup</t>
  </si>
  <si>
    <t>Celkový počet bodů za službu</t>
  </si>
  <si>
    <t>Prostředí</t>
  </si>
  <si>
    <t>Účel</t>
  </si>
  <si>
    <t>Příklad vyplnění: Vyhodnocení náročnosti požadavků dodavatele na IT Infrastrukturu SŽ</t>
  </si>
  <si>
    <t>Na tomto listu je ukázán možný způsob vyplnění Požadavků na Platformu SŽ.</t>
  </si>
  <si>
    <t>Celkové bodové ohodnocení požadavků dodavatele:</t>
  </si>
  <si>
    <t>GB: COLD</t>
  </si>
  <si>
    <t>GB: HOT/WARM</t>
  </si>
  <si>
    <t>GB:Backup (COLD)</t>
  </si>
  <si>
    <t>PROD</t>
  </si>
  <si>
    <t>Centrální komponenta</t>
  </si>
  <si>
    <t>Sekundární lokalita</t>
  </si>
  <si>
    <t>Primární lokalita</t>
  </si>
  <si>
    <t>Satelitní komponenta</t>
  </si>
  <si>
    <t>Syslog</t>
  </si>
  <si>
    <t>Syslog remote</t>
  </si>
  <si>
    <t>TEST</t>
  </si>
  <si>
    <t>Bodové  ohodnocení nákladnosti služeb v Platformě SŽ</t>
  </si>
  <si>
    <t>Dílčí body za jednotku IT služeb SŽ.</t>
  </si>
  <si>
    <t>Tabulka slouží jako vstup pro hodnocení požadavků účastníka ve VZ (kritérium "Požadavky na služby Platformy SŽ").</t>
  </si>
  <si>
    <t>Iaas</t>
  </si>
  <si>
    <t>Body GB:COLD</t>
  </si>
  <si>
    <t>Body GB:HOT/WARM</t>
  </si>
  <si>
    <t>Body GB:Backup (COLD)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</si>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</sst>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\ &quot;Kč&quot;"/>
    <numFmt numFmtId="165" formatCode="#,##0.00\ &quot;Kč&quot;"/>
    <numFmt numFmtId="166" formatCode="_-* #,##0_-;\-* #,##0_-;_-* &quot;-&quot;??_-;_-@_-"/>
  </numFmts>
  <fonts count="35" x14ac:knownFonts="1">
    <font>
      <sz val="11"/>
      <color theme="1"/>
      <name val="Verdana"/>
      <family val="2"/>
      <charset val="238"/>
      <scheme val="minor"/>
    </font>
    <font>
      <b/>
      <sz val="10"/>
      <color rgb="FF000000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4"/>
      <color rgb="FF002B59"/>
      <name val="Verdana"/>
      <family val="2"/>
      <charset val="238"/>
    </font>
    <font>
      <sz val="9"/>
      <color rgb="FF002B59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2"/>
      <name val="Verdana"/>
      <family val="2"/>
      <charset val="238"/>
    </font>
    <font>
      <sz val="10"/>
      <color theme="2"/>
      <name val="Verdana"/>
      <family val="2"/>
      <charset val="238"/>
    </font>
    <font>
      <sz val="11"/>
      <name val="Verdana"/>
      <family val="2"/>
      <charset val="238"/>
      <scheme val="minor"/>
    </font>
    <font>
      <sz val="9"/>
      <color theme="1"/>
      <name val="Verdana"/>
      <family val="2"/>
      <charset val="238"/>
    </font>
    <font>
      <i/>
      <sz val="9"/>
      <color rgb="FF002B59"/>
      <name val="Verdana"/>
      <family val="2"/>
      <charset val="238"/>
    </font>
    <font>
      <b/>
      <i/>
      <sz val="9"/>
      <color rgb="FF002B59"/>
      <name val="Verdana"/>
      <family val="2"/>
      <charset val="238"/>
    </font>
    <font>
      <b/>
      <sz val="10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i/>
      <sz val="10"/>
      <color theme="1"/>
      <name val="Verdana"/>
      <family val="2"/>
      <charset val="238"/>
    </font>
    <font>
      <u/>
      <sz val="11"/>
      <color theme="10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b/>
      <sz val="11"/>
      <name val="Verdana"/>
      <family val="2"/>
      <charset val="238"/>
      <scheme val="minor"/>
    </font>
    <font>
      <b/>
      <sz val="9"/>
      <color rgb="FFFF0000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b/>
      <sz val="11"/>
      <color theme="1"/>
      <name val="Verdana"/>
      <family val="2"/>
      <charset val="238"/>
      <scheme val="minor"/>
    </font>
    <font>
      <b/>
      <sz val="11"/>
      <color rgb="FFFF0000"/>
      <name val="Verdana"/>
      <family val="2"/>
      <charset val="238"/>
      <scheme val="minor"/>
    </font>
    <font>
      <b/>
      <sz val="11"/>
      <color rgb="FFC00000"/>
      <name val="Verdana"/>
      <family val="2"/>
      <charset val="238"/>
      <scheme val="minor"/>
    </font>
    <font>
      <b/>
      <sz val="9"/>
      <color theme="3"/>
      <name val="Verdana"/>
      <family val="2"/>
      <charset val="238"/>
      <scheme val="minor"/>
    </font>
    <font>
      <sz val="9"/>
      <color theme="1"/>
      <name val="Verdana"/>
      <family val="2"/>
    </font>
    <font>
      <sz val="9"/>
      <color theme="4"/>
      <name val="Verdana"/>
      <family val="2"/>
      <charset val="238"/>
    </font>
    <font>
      <b/>
      <i/>
      <sz val="9"/>
      <color theme="4"/>
      <name val="Verdana"/>
      <family val="2"/>
      <charset val="238"/>
    </font>
    <font>
      <i/>
      <sz val="9"/>
      <color theme="4"/>
      <name val="Verdana"/>
      <family val="2"/>
      <charset val="238"/>
    </font>
    <font>
      <b/>
      <sz val="9"/>
      <color theme="4"/>
      <name val="Verdana"/>
      <family val="2"/>
      <charset val="238"/>
    </font>
    <font>
      <b/>
      <sz val="14"/>
      <color rgb="FF002B59"/>
      <name val="Verdana"/>
      <family val="2"/>
      <scheme val="minor"/>
    </font>
    <font>
      <sz val="9"/>
      <color rgb="FF002B59"/>
      <name val="Verdana"/>
      <family val="2"/>
    </font>
    <font>
      <b/>
      <sz val="9"/>
      <color rgb="FF002B59"/>
      <name val="Verdana"/>
      <family val="2"/>
    </font>
    <font>
      <b/>
      <sz val="9"/>
      <color theme="1"/>
      <name val="Verdana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1" tint="0.749992370372631"/>
        <bgColor indexed="64"/>
      </patternFill>
    </fill>
    <fill>
      <patternFill patternType="solid">
        <fgColor theme="1" tint="0.749992370372631"/>
        <bgColor rgb="FF000000"/>
      </patternFill>
    </fill>
  </fills>
  <borders count="13">
    <border>
      <left/>
      <right/>
      <top/>
      <bottom/>
      <diagonal/>
    </border>
    <border>
      <left style="dashed">
        <color theme="2" tint="-0.24994659260841701"/>
      </left>
      <right style="dashed">
        <color theme="2" tint="-0.24994659260841701"/>
      </right>
      <top style="dashed">
        <color theme="2" tint="-0.24994659260841701"/>
      </top>
      <bottom style="dashed">
        <color theme="2" tint="-0.24994659260841701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 style="dashed">
        <color theme="2" tint="-0.24994659260841701"/>
      </right>
      <top style="dashed">
        <color theme="2" tint="-0.24994659260841701"/>
      </top>
      <bottom style="dashed">
        <color theme="2" tint="-0.24994659260841701"/>
      </bottom>
      <diagonal/>
    </border>
    <border>
      <left/>
      <right/>
      <top/>
      <bottom style="thick">
        <color theme="2" tint="-0.24994659260841701"/>
      </bottom>
      <diagonal/>
    </border>
    <border>
      <left style="thin">
        <color theme="6"/>
      </left>
      <right style="thin">
        <color theme="6"/>
      </right>
      <top/>
      <bottom style="thin">
        <color rgb="FF00A1E0"/>
      </bottom>
      <diagonal/>
    </border>
    <border>
      <left/>
      <right/>
      <top/>
      <bottom style="thin">
        <color theme="6"/>
      </bottom>
      <diagonal/>
    </border>
  </borders>
  <cellStyleXfs count="4">
    <xf numFmtId="0" fontId="0" fillId="0" borderId="0"/>
    <xf numFmtId="0" fontId="2" fillId="0" borderId="0"/>
    <xf numFmtId="0" fontId="15" fillId="0" borderId="0" applyNumberFormat="0" applyFill="0" applyBorder="0" applyAlignment="0" applyProtection="0"/>
    <xf numFmtId="43" fontId="2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1" applyFont="1" applyAlignment="1">
      <alignment horizontal="left"/>
    </xf>
    <xf numFmtId="0" fontId="2" fillId="0" borderId="0" xfId="1"/>
    <xf numFmtId="164" fontId="2" fillId="0" borderId="0" xfId="1" applyNumberFormat="1"/>
    <xf numFmtId="164" fontId="2" fillId="0" borderId="0" xfId="1" applyNumberFormat="1" applyAlignment="1">
      <alignment horizontal="left"/>
    </xf>
    <xf numFmtId="0" fontId="5" fillId="0" borderId="0" xfId="1" applyFont="1"/>
    <xf numFmtId="165" fontId="2" fillId="0" borderId="0" xfId="1" applyNumberFormat="1"/>
    <xf numFmtId="165" fontId="0" fillId="0" borderId="0" xfId="0" applyNumberFormat="1"/>
    <xf numFmtId="0" fontId="0" fillId="4" borderId="0" xfId="0" applyFill="1"/>
    <xf numFmtId="0" fontId="6" fillId="0" borderId="0" xfId="1" applyFont="1" applyAlignment="1">
      <alignment horizontal="left"/>
    </xf>
    <xf numFmtId="0" fontId="7" fillId="0" borderId="0" xfId="1" applyFont="1"/>
    <xf numFmtId="1" fontId="0" fillId="2" borderId="4" xfId="0" applyNumberFormat="1" applyFill="1" applyBorder="1"/>
    <xf numFmtId="0" fontId="3" fillId="4" borderId="0" xfId="1" applyFont="1" applyFill="1" applyAlignment="1">
      <alignment horizontal="left"/>
    </xf>
    <xf numFmtId="0" fontId="4" fillId="4" borderId="0" xfId="1" applyFont="1" applyFill="1" applyAlignment="1">
      <alignment horizontal="left"/>
    </xf>
    <xf numFmtId="0" fontId="9" fillId="4" borderId="0" xfId="0" applyFont="1" applyFill="1" applyAlignment="1">
      <alignment horizontal="center" wrapText="1"/>
    </xf>
    <xf numFmtId="0" fontId="0" fillId="4" borderId="0" xfId="0" applyFill="1" applyAlignment="1">
      <alignment horizontal="center"/>
    </xf>
    <xf numFmtId="0" fontId="1" fillId="2" borderId="10" xfId="0" applyFont="1" applyFill="1" applyBorder="1" applyAlignment="1">
      <alignment vertical="center" wrapText="1"/>
    </xf>
    <xf numFmtId="0" fontId="0" fillId="4" borderId="4" xfId="0" applyFill="1" applyBorder="1" applyAlignment="1">
      <alignment wrapText="1"/>
    </xf>
    <xf numFmtId="1" fontId="0" fillId="4" borderId="2" xfId="0" applyNumberFormat="1" applyFill="1" applyBorder="1"/>
    <xf numFmtId="0" fontId="0" fillId="5" borderId="3" xfId="0" applyFill="1" applyBorder="1" applyAlignment="1">
      <alignment wrapText="1"/>
    </xf>
    <xf numFmtId="0" fontId="1" fillId="6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0" fillId="4" borderId="0" xfId="1" applyFont="1" applyFill="1" applyAlignment="1">
      <alignment horizontal="left"/>
    </xf>
    <xf numFmtId="0" fontId="0" fillId="6" borderId="4" xfId="0" applyFill="1" applyBorder="1"/>
    <xf numFmtId="0" fontId="8" fillId="7" borderId="5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1" fontId="13" fillId="4" borderId="3" xfId="0" applyNumberFormat="1" applyFont="1" applyFill="1" applyBorder="1" applyAlignment="1">
      <alignment horizontal="center" vertical="center"/>
    </xf>
    <xf numFmtId="0" fontId="14" fillId="0" borderId="0" xfId="1" applyFont="1"/>
    <xf numFmtId="0" fontId="4" fillId="4" borderId="0" xfId="1" applyFont="1" applyFill="1" applyAlignment="1">
      <alignment horizontal="left" indent="1"/>
    </xf>
    <xf numFmtId="0" fontId="4" fillId="0" borderId="0" xfId="1" applyFont="1" applyAlignment="1">
      <alignment horizontal="left" indent="1"/>
    </xf>
    <xf numFmtId="0" fontId="0" fillId="4" borderId="0" xfId="0" applyFill="1" applyAlignment="1">
      <alignment vertical="top"/>
    </xf>
    <xf numFmtId="0" fontId="16" fillId="4" borderId="0" xfId="0" applyFont="1" applyFill="1" applyAlignment="1">
      <alignment horizontal="left"/>
    </xf>
    <xf numFmtId="0" fontId="17" fillId="4" borderId="0" xfId="0" applyFont="1" applyFill="1"/>
    <xf numFmtId="0" fontId="17" fillId="4" borderId="0" xfId="0" applyFont="1" applyFill="1" applyAlignment="1">
      <alignment horizontal="left" indent="1"/>
    </xf>
    <xf numFmtId="0" fontId="18" fillId="7" borderId="4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vertical="top" wrapText="1"/>
    </xf>
    <xf numFmtId="49" fontId="17" fillId="4" borderId="4" xfId="0" applyNumberFormat="1" applyFont="1" applyFill="1" applyBorder="1" applyAlignment="1">
      <alignment vertical="top" wrapText="1"/>
    </xf>
    <xf numFmtId="0" fontId="16" fillId="4" borderId="0" xfId="0" applyFont="1" applyFill="1" applyAlignment="1">
      <alignment vertical="top"/>
    </xf>
    <xf numFmtId="0" fontId="16" fillId="4" borderId="0" xfId="0" applyFont="1" applyFill="1"/>
    <xf numFmtId="0" fontId="17" fillId="6" borderId="0" xfId="0" applyFont="1" applyFill="1"/>
    <xf numFmtId="0" fontId="17" fillId="8" borderId="0" xfId="0" applyFont="1" applyFill="1"/>
    <xf numFmtId="0" fontId="17" fillId="4" borderId="0" xfId="0" applyFont="1" applyFill="1" applyAlignment="1">
      <alignment vertical="top"/>
    </xf>
    <xf numFmtId="0" fontId="17" fillId="4" borderId="4" xfId="0" applyFont="1" applyFill="1" applyBorder="1"/>
    <xf numFmtId="0" fontId="17" fillId="4" borderId="4" xfId="0" applyFont="1" applyFill="1" applyBorder="1" applyAlignment="1">
      <alignment horizontal="center"/>
    </xf>
    <xf numFmtId="0" fontId="17" fillId="4" borderId="4" xfId="0" applyFont="1" applyFill="1" applyBorder="1" applyAlignment="1">
      <alignment horizontal="left"/>
    </xf>
    <xf numFmtId="0" fontId="19" fillId="7" borderId="2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0" fillId="9" borderId="4" xfId="0" applyFill="1" applyBorder="1"/>
    <xf numFmtId="0" fontId="0" fillId="9" borderId="8" xfId="0" applyFill="1" applyBorder="1"/>
    <xf numFmtId="0" fontId="19" fillId="7" borderId="11" xfId="0" applyFont="1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/>
    </xf>
    <xf numFmtId="0" fontId="0" fillId="11" borderId="4" xfId="0" applyFill="1" applyBorder="1"/>
    <xf numFmtId="0" fontId="0" fillId="11" borderId="8" xfId="0" applyFill="1" applyBorder="1"/>
    <xf numFmtId="0" fontId="20" fillId="0" borderId="0" xfId="1" applyFont="1" applyAlignment="1">
      <alignment horizontal="left"/>
    </xf>
    <xf numFmtId="0" fontId="0" fillId="5" borderId="3" xfId="0" applyFill="1" applyBorder="1" applyAlignment="1" applyProtection="1">
      <alignment wrapText="1"/>
      <protection locked="0"/>
    </xf>
    <xf numFmtId="0" fontId="0" fillId="6" borderId="4" xfId="0" applyFill="1" applyBorder="1" applyProtection="1">
      <protection locked="0"/>
    </xf>
    <xf numFmtId="0" fontId="0" fillId="6" borderId="8" xfId="0" applyFill="1" applyBorder="1" applyProtection="1">
      <protection locked="0"/>
    </xf>
    <xf numFmtId="0" fontId="0" fillId="5" borderId="4" xfId="0" applyFill="1" applyBorder="1" applyAlignment="1" applyProtection="1">
      <alignment wrapText="1"/>
      <protection locked="0"/>
    </xf>
    <xf numFmtId="0" fontId="16" fillId="0" borderId="4" xfId="0" applyFont="1" applyBorder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1" fontId="13" fillId="4" borderId="0" xfId="0" applyNumberFormat="1" applyFont="1" applyFill="1" applyAlignment="1">
      <alignment horizontal="center" vertical="center"/>
    </xf>
    <xf numFmtId="0" fontId="23" fillId="4" borderId="0" xfId="0" applyFont="1" applyFill="1" applyAlignment="1">
      <alignment vertical="top"/>
    </xf>
    <xf numFmtId="0" fontId="24" fillId="4" borderId="0" xfId="0" applyFont="1" applyFill="1" applyAlignment="1">
      <alignment vertical="top"/>
    </xf>
    <xf numFmtId="166" fontId="13" fillId="4" borderId="3" xfId="3" applyNumberFormat="1" applyFont="1" applyFill="1" applyBorder="1" applyAlignment="1">
      <alignment horizontal="center" vertical="center"/>
    </xf>
    <xf numFmtId="166" fontId="0" fillId="6" borderId="4" xfId="3" applyNumberFormat="1" applyFont="1" applyFill="1" applyBorder="1" applyProtection="1">
      <protection locked="0"/>
    </xf>
    <xf numFmtId="166" fontId="0" fillId="2" borderId="4" xfId="3" applyNumberFormat="1" applyFont="1" applyFill="1" applyBorder="1"/>
    <xf numFmtId="166" fontId="0" fillId="4" borderId="2" xfId="3" applyNumberFormat="1" applyFont="1" applyFill="1" applyBorder="1"/>
    <xf numFmtId="166" fontId="0" fillId="6" borderId="8" xfId="3" applyNumberFormat="1" applyFont="1" applyFill="1" applyBorder="1" applyProtection="1">
      <protection locked="0"/>
    </xf>
    <xf numFmtId="166" fontId="13" fillId="4" borderId="0" xfId="3" applyNumberFormat="1" applyFont="1" applyFill="1" applyBorder="1" applyAlignment="1">
      <alignment horizontal="center" vertical="center"/>
    </xf>
    <xf numFmtId="0" fontId="15" fillId="4" borderId="4" xfId="2" applyFill="1" applyBorder="1" applyAlignment="1">
      <alignment vertical="center"/>
    </xf>
    <xf numFmtId="0" fontId="17" fillId="4" borderId="0" xfId="0" quotePrefix="1" applyFont="1" applyFill="1" applyAlignment="1">
      <alignment horizontal="left" indent="1"/>
    </xf>
    <xf numFmtId="2" fontId="1" fillId="6" borderId="1" xfId="0" applyNumberFormat="1" applyFont="1" applyFill="1" applyBorder="1" applyAlignment="1">
      <alignment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32" fillId="4" borderId="0" xfId="1" applyFont="1" applyFill="1" applyAlignment="1">
      <alignment horizontal="left" indent="1"/>
    </xf>
    <xf numFmtId="165" fontId="1" fillId="3" borderId="10" xfId="0" applyNumberFormat="1" applyFont="1" applyFill="1" applyBorder="1" applyAlignment="1">
      <alignment horizontal="center" vertical="center" wrapText="1"/>
    </xf>
    <xf numFmtId="0" fontId="31" fillId="4" borderId="0" xfId="0" applyFont="1" applyFill="1"/>
    <xf numFmtId="0" fontId="34" fillId="4" borderId="12" xfId="0" applyFont="1" applyFill="1" applyBorder="1" applyAlignment="1">
      <alignment vertical="top" wrapText="1"/>
    </xf>
    <xf numFmtId="0" fontId="16" fillId="4" borderId="12" xfId="0" applyFont="1" applyFill="1" applyBorder="1" applyAlignment="1">
      <alignment vertical="top" wrapText="1"/>
    </xf>
    <xf numFmtId="49" fontId="17" fillId="0" borderId="0" xfId="0" quotePrefix="1" applyNumberFormat="1" applyFont="1" applyAlignment="1">
      <alignment horizontal="left" wrapText="1" indent="1"/>
    </xf>
    <xf numFmtId="0" fontId="17" fillId="4" borderId="0" xfId="0" quotePrefix="1" applyFont="1" applyFill="1" applyAlignment="1">
      <alignment horizontal="left" wrapText="1" indent="1"/>
    </xf>
    <xf numFmtId="0" fontId="26" fillId="4" borderId="0" xfId="1" applyFont="1" applyFill="1" applyAlignment="1">
      <alignment horizontal="left" wrapText="1" indent="1"/>
    </xf>
    <xf numFmtId="0" fontId="4" fillId="4" borderId="0" xfId="1" applyFont="1" applyFill="1" applyAlignment="1">
      <alignment horizontal="left" vertical="top" wrapText="1" indent="1"/>
    </xf>
    <xf numFmtId="0" fontId="27" fillId="0" borderId="0" xfId="1" applyFont="1" applyAlignment="1">
      <alignment horizontal="left" vertical="top" wrapText="1" indent="1"/>
    </xf>
    <xf numFmtId="0" fontId="24" fillId="4" borderId="0" xfId="0" applyFont="1" applyFill="1" applyAlignment="1">
      <alignment vertical="top" wrapText="1"/>
    </xf>
    <xf numFmtId="0" fontId="24" fillId="0" borderId="0" xfId="0" applyFont="1" applyAlignment="1">
      <alignment vertical="top" wrapText="1"/>
    </xf>
    <xf numFmtId="0" fontId="32" fillId="4" borderId="0" xfId="1" applyFont="1" applyFill="1" applyAlignment="1">
      <alignment horizontal="left" vertical="top" wrapText="1" indent="1"/>
    </xf>
  </cellXfs>
  <cellStyles count="4">
    <cellStyle name="Čárka" xfId="3" builtinId="3"/>
    <cellStyle name="Hypertextový odkaz" xfId="2" builtinId="8"/>
    <cellStyle name="Normal 2" xfId="1"/>
    <cellStyle name="Normální" xfId="0" builtinId="0"/>
  </cellStyles>
  <dxfs count="63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minor"/>
      </font>
      <numFmt numFmtId="1" formatCode="0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dashed">
          <color theme="2" tint="-0.24994659260841701"/>
        </left>
        <right style="dashed">
          <color theme="2" tint="-0.24994659260841701"/>
        </right>
        <top style="dashed">
          <color theme="2" tint="-0.24994659260841701"/>
        </top>
        <bottom style="dashed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minor"/>
      </font>
      <numFmt numFmtId="1" formatCode="0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dashed">
          <color theme="2" tint="-0.24994659260841701"/>
        </left>
        <right style="dashed">
          <color theme="2" tint="-0.24994659260841701"/>
        </right>
        <top style="dashed">
          <color theme="2" tint="-0.24994659260841701"/>
        </top>
        <bottom style="dashed">
          <color theme="2" tint="-0.2499465926084170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minor"/>
      </font>
      <numFmt numFmtId="1" formatCode="0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dashed">
          <color theme="2" tint="-0.24994659260841701"/>
        </left>
        <right style="dashed">
          <color theme="2" tint="-0.24994659260841701"/>
        </right>
        <top style="dashed">
          <color theme="2" tint="-0.24994659260841701"/>
        </top>
        <bottom style="dashed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minor"/>
      </font>
      <numFmt numFmtId="1" formatCode="0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dashed">
          <color theme="2" tint="-0.24994659260841701"/>
        </left>
        <right style="dashed">
          <color theme="2" tint="-0.24994659260841701"/>
        </right>
        <top style="dashed">
          <color theme="2" tint="-0.24994659260841701"/>
        </top>
        <bottom style="dashed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minor"/>
      </font>
      <numFmt numFmtId="1" formatCode="0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dashed">
          <color theme="2" tint="-0.24994659260841701"/>
        </left>
        <right style="dashed">
          <color theme="2" tint="-0.24994659260841701"/>
        </right>
        <top style="dashed">
          <color theme="2" tint="-0.24994659260841701"/>
        </top>
        <bottom style="dashed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minor"/>
      </font>
      <numFmt numFmtId="1" formatCode="0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dashed">
          <color theme="2" tint="-0.24994659260841701"/>
        </left>
        <right style="dashed">
          <color theme="2" tint="-0.24994659260841701"/>
        </right>
        <top style="dashed">
          <color theme="2" tint="-0.24994659260841701"/>
        </top>
        <bottom style="dashed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minor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dashed">
          <color theme="2" tint="-0.24994659260841701"/>
        </left>
        <right style="dashed">
          <color theme="2" tint="-0.24994659260841701"/>
        </right>
        <top style="dashed">
          <color theme="2" tint="-0.24994659260841701"/>
        </top>
        <bottom style="dashed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minor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dashed">
          <color theme="2" tint="-0.24994659260841701"/>
        </left>
        <right style="dashed">
          <color theme="2" tint="-0.24994659260841701"/>
        </right>
        <top style="dashed">
          <color theme="2" tint="-0.24994659260841701"/>
        </top>
        <bottom style="dashed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minor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dashed">
          <color theme="2" tint="-0.24994659260841701"/>
        </right>
        <top style="dashed">
          <color theme="2" tint="-0.24994659260841701"/>
        </top>
        <bottom style="dashed">
          <color theme="2" tint="-0.24994659260841701"/>
        </bottom>
      </border>
    </dxf>
    <dxf>
      <border outline="0">
        <top style="dashed">
          <color theme="2" tint="-0.24994659260841701"/>
        </top>
      </border>
    </dxf>
    <dxf>
      <border outline="0">
        <left style="dashed">
          <color theme="2" tint="-0.24994659260841701"/>
        </left>
        <top style="dashed">
          <color theme="2" tint="-0.24994659260841701"/>
        </top>
        <bottom style="dashed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minor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</dxf>
    <dxf>
      <border outline="0">
        <bottom style="thick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minor"/>
      </font>
      <numFmt numFmtId="165" formatCode="#,##0.00\ &quot;Kč&quot;"/>
      <fill>
        <patternFill patternType="solid">
          <fgColor indexed="64"/>
          <bgColor theme="2" tint="-0.249977111117893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000000"/>
          <bgColor rgb="FFFFFFFF"/>
        </patternFill>
      </fill>
      <border outline="0">
        <left style="thin">
          <color theme="6"/>
        </left>
      </border>
    </dxf>
    <dxf>
      <fill>
        <patternFill patternType="solid">
          <fgColor rgb="FF000000"/>
          <bgColor theme="1" tint="0.749992370372631"/>
        </patternFill>
      </fill>
    </dxf>
    <dxf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numFmt numFmtId="1" formatCode="0"/>
      <fill>
        <patternFill patternType="solid">
          <fgColor indexed="64"/>
          <bgColor theme="2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numFmt numFmtId="1" formatCode="0"/>
      <fill>
        <patternFill patternType="solid">
          <fgColor indexed="64"/>
          <bgColor theme="2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  <dxf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numFmt numFmtId="166" formatCode="_-* #,##0_-;\-* #,##0_-;_-* &quot;-&quot;??_-;_-@_-"/>
      <fill>
        <patternFill patternType="solid">
          <fgColor indexed="64"/>
          <bgColor theme="8" tint="0.79998168889431442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  <protection locked="0" hidden="0"/>
    </dxf>
    <dxf>
      <numFmt numFmtId="166" formatCode="_-* #,##0_-;\-* #,##0_-;_-* &quot;-&quot;??_-;_-@_-"/>
      <fill>
        <patternFill patternType="solid">
          <fgColor indexed="64"/>
          <bgColor theme="8" tint="0.79998168889431442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  <protection locked="0" hidden="0"/>
    </dxf>
    <dxf>
      <numFmt numFmtId="166" formatCode="_-* #,##0_-;\-* #,##0_-;_-* &quot;-&quot;??_-;_-@_-"/>
      <fill>
        <patternFill patternType="solid">
          <fgColor indexed="64"/>
          <bgColor theme="8" tint="0.79998168889431442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  <protection locked="0" hidden="0"/>
    </dxf>
    <dxf>
      <numFmt numFmtId="166" formatCode="_-* #,##0_-;\-* #,##0_-;_-* &quot;-&quot;??_-;_-@_-"/>
      <fill>
        <patternFill patternType="solid">
          <fgColor indexed="64"/>
          <bgColor theme="8" tint="0.79998168889431442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  <protection locked="0" hidden="0"/>
    </dxf>
    <dxf>
      <numFmt numFmtId="166" formatCode="_-* #,##0_-;\-* #,##0_-;_-* &quot;-&quot;??_-;_-@_-"/>
      <fill>
        <patternFill patternType="solid">
          <fgColor indexed="64"/>
          <bgColor theme="8" tint="0.79998168889431442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  <protection locked="0" hidden="0"/>
    </dxf>
    <dxf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  <protection locked="0" hidden="0"/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4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thin">
          <color theme="6"/>
        </right>
        <top style="thin">
          <color theme="6"/>
        </top>
        <bottom style="thin">
          <color theme="6"/>
        </bottom>
      </border>
    </dxf>
    <dxf>
      <border>
        <top style="thin">
          <color rgb="FF00A1E0"/>
        </top>
      </border>
    </dxf>
    <dxf>
      <border diagonalUp="0" diagonalDown="0">
        <left style="thin">
          <color rgb="FF00A1E0"/>
        </left>
        <right style="thin">
          <color rgb="FF00A1E0"/>
        </right>
        <top style="thin">
          <color rgb="FF00A1E0"/>
        </top>
        <bottom style="thin">
          <color rgb="FF00A1E0"/>
        </bottom>
      </border>
    </dxf>
    <dxf>
      <fill>
        <patternFill patternType="solid">
          <fgColor rgb="FF000000"/>
          <bgColor rgb="FFFFFFFF"/>
        </patternFill>
      </fill>
    </dxf>
    <dxf>
      <border>
        <bottom style="thin">
          <color rgb="FF00A1E0"/>
        </bottom>
      </border>
    </dxf>
    <dxf>
      <font>
        <strike val="0"/>
        <outline val="0"/>
        <shadow val="0"/>
        <u val="none"/>
        <vertAlign val="baseline"/>
        <sz val="11"/>
        <color auto="1"/>
        <name val="Verdana"/>
        <scheme val="minor"/>
      </font>
      <fill>
        <patternFill patternType="solid">
          <fgColor indexed="64"/>
          <bgColor theme="2" tint="-4.9989318521683403E-2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numFmt numFmtId="166" formatCode="_-* #,##0_-;\-* #,##0_-;_-* &quot;-&quot;??_-;_-@_-"/>
      <fill>
        <patternFill patternType="solid">
          <fgColor indexed="64"/>
          <bgColor theme="0"/>
        </patternFill>
      </fill>
      <border diagonalUp="0" diagonalDown="0" outline="0">
        <left style="thin">
          <color theme="6"/>
        </left>
        <right/>
        <top style="thin">
          <color theme="6"/>
        </top>
        <bottom style="thin">
          <color theme="6"/>
        </bottom>
      </border>
    </dxf>
    <dxf>
      <numFmt numFmtId="166" formatCode="_-* #,##0_-;\-* #,##0_-;_-* &quot;-&quot;??_-;_-@_-"/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numFmt numFmtId="166" formatCode="_-* #,##0_-;\-* #,##0_-;_-* &quot;-&quot;??_-;_-@_-"/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numFmt numFmtId="166" formatCode="_-* #,##0_-;\-* #,##0_-;_-* &quot;-&quot;??_-;_-@_-"/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numFmt numFmtId="166" formatCode="_-* #,##0_-;\-* #,##0_-;_-* &quot;-&quot;??_-;_-@_-"/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numFmt numFmtId="166" formatCode="_-* #,##0_-;\-* #,##0_-;_-* &quot;-&quot;??_-;_-@_-"/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numFmt numFmtId="166" formatCode="_-* #,##0_-;\-* #,##0_-;_-* &quot;-&quot;??_-;_-@_-"/>
      <fill>
        <patternFill patternType="solid">
          <fgColor indexed="64"/>
          <bgColor theme="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numFmt numFmtId="166" formatCode="_-* #,##0_-;\-* #,##0_-;_-* &quot;-&quot;??_-;_-@_-"/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  <protection locked="0" hidden="0"/>
    </dxf>
    <dxf>
      <numFmt numFmtId="166" formatCode="_-* #,##0_-;\-* #,##0_-;_-* &quot;-&quot;??_-;_-@_-"/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  <protection locked="0" hidden="0"/>
    </dxf>
    <dxf>
      <numFmt numFmtId="166" formatCode="_-* #,##0_-;\-* #,##0_-;_-* &quot;-&quot;??_-;_-@_-"/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  <protection locked="0" hidden="0"/>
    </dxf>
    <dxf>
      <numFmt numFmtId="166" formatCode="_-* #,##0_-;\-* #,##0_-;_-* &quot;-&quot;??_-;_-@_-"/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  <protection locked="0" hidden="0"/>
    </dxf>
    <dxf>
      <numFmt numFmtId="166" formatCode="_-* #,##0_-;\-* #,##0_-;_-* &quot;-&quot;??_-;_-@_-"/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  <protection locked="0" hidden="0"/>
    </dxf>
    <dxf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  <protection locked="0" hidden="0"/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4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theme="6"/>
        </right>
        <top style="thin">
          <color theme="6"/>
        </top>
        <bottom style="thin">
          <color theme="6"/>
        </bottom>
      </border>
      <protection locked="0" hidden="0"/>
    </dxf>
    <dxf>
      <border>
        <top style="thin">
          <color theme="6"/>
        </top>
      </border>
    </dxf>
    <dxf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theme="6"/>
        </bottom>
      </border>
    </dxf>
    <dxf>
      <font>
        <strike val="0"/>
        <outline val="0"/>
        <shadow val="0"/>
        <u val="none"/>
        <vertAlign val="baseline"/>
        <sz val="11"/>
        <color auto="1"/>
        <name val="Verdana"/>
        <scheme val="minor"/>
      </font>
      <fill>
        <patternFill patternType="solid">
          <fgColor indexed="64"/>
          <bgColor theme="2" tint="-4.9989318521683403E-2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5200"/>
      <color rgb="FFFFBA97"/>
      <color rgb="FFFF6161"/>
      <color rgb="FFFFB089"/>
      <color rgb="FF8AA5DA"/>
      <color rgb="FF203764"/>
      <color rgb="FF3F7FFF"/>
      <color rgb="FF82BC00"/>
      <color rgb="FFEEFFC9"/>
      <color rgb="FFFFD8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epview-my.sharepoint.com/personal/tereza_wagner_deepview_cz/Documents/ZZZ_lok&#225;l/WORK/Z_Projekty/S&#381;/S&#381;%20KyBe/LM/VZ%20-%20Platforma/Archiv/SZ_Hodnoceni_pozadavku_dodavatele_vz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epview-my.sharepoint.com/personal/tereza_wagner_deepview_cz/Documents/ZZZ_lok&#225;l/WORK/Z_Projekty/S&#381;/S&#381;%20KyBe/LM/VZ%20-%20Platforma/SZ_Vypocet_nakladnosti_sluzeb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uál"/>
      <sheetName val="Požadavky dodavatele"/>
      <sheetName val="Bodové hodnocení služeb"/>
      <sheetName val="SZ_Hodnoceni_pozadavku_dodavate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NÍ"/>
      <sheetName val="V1. Číselník služeb"/>
      <sheetName val="V2. Číselník nákl. položek"/>
      <sheetName val="V3. Vstupní ceny"/>
      <sheetName val="P4. Roční cena"/>
      <sheetName val="K5. Alokace nákl. na služby"/>
      <sheetName val="P6. Jednotk. ceny služeb"/>
      <sheetName val="config"/>
      <sheetName val="podklady ke smlouvám"/>
      <sheetName val="Pravidla pro jednotky"/>
      <sheetName val="AZURE Přepočet na jednotky"/>
      <sheetName val="AZURE Parametry základ"/>
      <sheetName val="AZURE Obecný server"/>
      <sheetName val="AZURE Storage &amp; Backup"/>
      <sheetName val="AZURE Databáze"/>
      <sheetName val="AZURE Sizing dle typu VM"/>
      <sheetName val="C.5"/>
      <sheetName val="SZ_Vypocet_nakladnosti_sluzeb_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tables/table1.xml><?xml version="1.0" encoding="utf-8"?>
<table xmlns="http://schemas.openxmlformats.org/spreadsheetml/2006/main" id="9" name="Tabulka9" displayName="Tabulka9" ref="B20:P52" totalsRowShown="0" headerRowDxfId="59" dataDxfId="57" headerRowBorderDxfId="58" tableBorderDxfId="56" totalsRowBorderDxfId="55">
  <autoFilter ref="B20:P52"/>
  <tableColumns count="15">
    <tableColumn id="1" name="Služba" dataDxfId="54"/>
    <tableColumn id="2" name="Typ služby" dataDxfId="53">
      <calculatedColumnFormula>IFERROR(VLOOKUP(Tabulka9[[#This Row],[Služba]],Tabulka1[],2,FALSE),"")</calculatedColumnFormula>
    </tableColumn>
    <tableColumn id="15" name="Počet kusů" dataDxfId="52"/>
    <tableColumn id="3" name="Core" dataDxfId="51"/>
    <tableColumn id="4" name="GB:RAM" dataDxfId="50"/>
    <tableColumn id="5" name="GB: COLD Storage" dataDxfId="49"/>
    <tableColumn id="6" name="GB: HOT/WARM Storage" dataDxfId="48"/>
    <tableColumn id="13" name="GB:Backup" dataDxfId="47"/>
    <tableColumn id="7" name="Body Základ" dataDxfId="46">
      <calculatedColumnFormula>IF($B21&lt;&gt;"",VLOOKUP($B21,Tabulka1[],Jednotkové_Body!E$8,FALSE),"")</calculatedColumnFormula>
    </tableColumn>
    <tableColumn id="8" name="Body Core" dataDxfId="45">
      <calculatedColumnFormula>IF($B21&lt;&gt;"",VLOOKUP($B21,Tabulka1[],Jednotkové_Body!F$8,FALSE)*Tabulka9[[#This Row],[Core]],"")</calculatedColumnFormula>
    </tableColumn>
    <tableColumn id="9" name="Body GB:RAM" dataDxfId="44">
      <calculatedColumnFormula>IF($B21&lt;&gt;"",VLOOKUP($B21,Tabulka1[],Jednotkové_Body!G$8,FALSE)*Tabulka9[[#This Row],[GB:RAM]],"")</calculatedColumnFormula>
    </tableColumn>
    <tableColumn id="10" name="Body GB:HDD" dataDxfId="43">
      <calculatedColumnFormula>IF($B21&lt;&gt;"",VLOOKUP($B21,Tabulka1[],Jednotkové_Body!H$8,FALSE)*Tabulka9[[#This Row],[GB: COLD Storage]],"")</calculatedColumnFormula>
    </tableColumn>
    <tableColumn id="14" name="Body GB:SSD" dataDxfId="42">
      <calculatedColumnFormula>IF($B21&lt;&gt;"",VLOOKUP($B21,Tabulka1[],Jednotkové_Body!I$8,FALSE)*Tabulka9[[#This Row],[GB: HOT/WARM Storage]],"")</calculatedColumnFormula>
    </tableColumn>
    <tableColumn id="11" name="Body GB:Backup" dataDxfId="41">
      <calculatedColumnFormula>IF($B21&lt;&gt;"",VLOOKUP($B21,Tabulka1[],Jednotkové_Body!J$8,FALSE)*Tabulka9[[#This Row],[GB:Backup]],"")</calculatedColumnFormula>
    </tableColumn>
    <tableColumn id="12" name="Celkový počet bodů za službu" dataDxfId="40">
      <calculatedColumnFormula>IF($B21&lt;&gt;"",IF(Tabulka9[[#This Row],[Počet kusů]]&lt;&gt;0,SUM(Tabulka9[[#This Row],[Body Základ]:[Body GB:Backup]])*Tabulka9[[#This Row],[Počet kusů]],SUM(Tabulka9[[#This Row],[Body Základ]:[Body GB:Backup]])),"")</calculatedColumnFormula>
    </tableColumn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2" name="Tabulka93" displayName="Tabulka93" ref="B9:S31" totalsRowShown="0" headerRowDxfId="36" dataDxfId="34" headerRowBorderDxfId="35" tableBorderDxfId="33" totalsRowBorderDxfId="32">
  <autoFilter ref="B9:S31"/>
  <tableColumns count="18">
    <tableColumn id="1" name="Služba" dataDxfId="31"/>
    <tableColumn id="2" name="Typ služby" dataDxfId="30">
      <calculatedColumnFormula>IFERROR(VLOOKUP(Tabulka93[[#This Row],[Služba]],Tabulka1[#All],2,FALSE),"")</calculatedColumnFormula>
    </tableColumn>
    <tableColumn id="15" name="Počet kusů" dataDxfId="29"/>
    <tableColumn id="3" name="Core" dataDxfId="28"/>
    <tableColumn id="4" name="GB:RAM" dataDxfId="27"/>
    <tableColumn id="5" name="GB: COLD" dataDxfId="26"/>
    <tableColumn id="6" name="GB: HOT/WARM" dataDxfId="25"/>
    <tableColumn id="13" name="GB:Backup (COLD)" dataDxfId="24"/>
    <tableColumn id="7" name="Body Základ" dataDxfId="23">
      <calculatedColumnFormula>IF($B10&lt;&gt;"",VLOOKUP($B10,Jednotkové_Body!$B$9:$J$12,Jednotkové_Body!E$8,FALSE),"")</calculatedColumnFormula>
    </tableColumn>
    <tableColumn id="8" name="Body Core" dataDxfId="22">
      <calculatedColumnFormula>IF($B10&lt;&gt;"",VLOOKUP($B10,Jednotkové_Body!$B$9:$J$12,Jednotkové_Body!F$8,FALSE)*Tabulka93[[#This Row],[Core]],"")</calculatedColumnFormula>
    </tableColumn>
    <tableColumn id="9" name="Body GB:RAM" dataDxfId="21">
      <calculatedColumnFormula>IF($B10&lt;&gt;"",VLOOKUP($B10,Jednotkové_Body!$B$9:$J$12,Jednotkové_Body!G$8,FALSE)*Tabulka93[[#This Row],[GB:RAM]],"")</calculatedColumnFormula>
    </tableColumn>
    <tableColumn id="10" name="Body GB:HDD" dataDxfId="20">
      <calculatedColumnFormula>IF($B10&lt;&gt;"",VLOOKUP($B10,Jednotkové_Body!$B$9:$J$12,Jednotkové_Body!H$8,FALSE)*Tabulka93[[#This Row],[GB: COLD]],"")</calculatedColumnFormula>
    </tableColumn>
    <tableColumn id="14" name="Body GB:SSD" dataDxfId="19">
      <calculatedColumnFormula>IF($B10&lt;&gt;"",VLOOKUP($B10,Jednotkové_Body!$B$9:$J$12,Jednotkové_Body!I$8,FALSE)*Tabulka93[[#This Row],[GB: HOT/WARM]],"")</calculatedColumnFormula>
    </tableColumn>
    <tableColumn id="11" name="Body GB:Backup" dataDxfId="18">
      <calculatedColumnFormula>IF($B10&lt;&gt;"",VLOOKUP($B10,Jednotkové_Body!$B$9:$J$12,Jednotkové_Body!J$8,FALSE)*Tabulka93[[#This Row],[GB:Backup (COLD)]],"")</calculatedColumnFormula>
    </tableColumn>
    <tableColumn id="12" name="Celkový počet bodů za službu" dataDxfId="17">
      <calculatedColumnFormula>IF($B10&lt;&gt;"",IF(Tabulka93[[#This Row],[Počet kusů]]&lt;&gt;0,SUM(Tabulka93[[#This Row],[Body Základ]:[Body GB:Backup]])*Tabulka93[[#This Row],[Počet kusů]],SUM(Tabulka93[[#This Row],[Body Základ]:[Body GB:Backup]])),"")</calculatedColumnFormula>
    </tableColumn>
    <tableColumn id="16" name="Prostředí" dataDxfId="16"/>
    <tableColumn id="17" name="Účel" dataDxfId="15"/>
    <tableColumn id="18" name="Popis" dataDxfId="14"/>
  </tableColumns>
  <tableStyleInfo name="TableStyleMedium11" showFirstColumn="0" showLastColumn="0" showRowStripes="1" showColumnStripes="0"/>
</table>
</file>

<file path=xl/tables/table3.xml><?xml version="1.0" encoding="utf-8"?>
<table xmlns="http://schemas.openxmlformats.org/spreadsheetml/2006/main" id="1" name="Tabulka1" displayName="Tabulka1" ref="B9:J12" totalsRowShown="0" headerRowDxfId="13" dataDxfId="11" headerRowBorderDxfId="12" tableBorderDxfId="10" totalsRowBorderDxfId="9">
  <autoFilter ref="B9:J12"/>
  <tableColumns count="9">
    <tableColumn id="1" name="Služba" dataDxfId="8"/>
    <tableColumn id="2" name="Typ služby" dataDxfId="7"/>
    <tableColumn id="3" name="Iaas" dataDxfId="6"/>
    <tableColumn id="4" name="Body Základ" dataDxfId="5"/>
    <tableColumn id="5" name="Body Core" dataDxfId="4"/>
    <tableColumn id="6" name="Body GB:RAM" dataDxfId="3"/>
    <tableColumn id="7" name="Body GB:COLD" dataDxfId="2"/>
    <tableColumn id="9" name="Body GB:HOT/WARM" dataDxfId="1"/>
    <tableColumn id="8" name="Body GB:Backup (COLD)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2:M30"/>
  <sheetViews>
    <sheetView tabSelected="1" view="pageBreakPreview" topLeftCell="A4" zoomScale="60" zoomScaleNormal="112" workbookViewId="0">
      <selection activeCell="D13" sqref="D13"/>
    </sheetView>
  </sheetViews>
  <sheetFormatPr defaultColWidth="0" defaultRowHeight="13.8" x14ac:dyDescent="0.25"/>
  <cols>
    <col min="1" max="1" width="2.6328125" style="8" customWidth="1"/>
    <col min="2" max="2" width="30.7265625" style="8" customWidth="1"/>
    <col min="3" max="3" width="50.90625" style="8" customWidth="1"/>
    <col min="4" max="4" width="17.90625" style="8" customWidth="1"/>
    <col min="5" max="5" width="18.08984375" style="8" customWidth="1"/>
    <col min="6" max="6" width="15.36328125" style="8" customWidth="1"/>
    <col min="7" max="11" width="8.90625" style="8" hidden="1" customWidth="1"/>
    <col min="12" max="13" width="22.08984375" style="8" hidden="1" customWidth="1"/>
    <col min="14" max="16384" width="8.90625" style="8" hidden="1"/>
  </cols>
  <sheetData>
    <row r="2" spans="2:5" ht="17.399999999999999" x14ac:dyDescent="0.3">
      <c r="B2" s="77" t="s">
        <v>0</v>
      </c>
    </row>
    <row r="4" spans="2:5" ht="9.9" customHeight="1" x14ac:dyDescent="0.25">
      <c r="B4" s="33" t="s">
        <v>1</v>
      </c>
      <c r="C4" s="33"/>
      <c r="D4" s="33"/>
      <c r="E4" s="34"/>
    </row>
    <row r="5" spans="2:5" ht="20.100000000000001" customHeight="1" x14ac:dyDescent="0.25">
      <c r="B5" s="72" t="s">
        <v>2</v>
      </c>
      <c r="C5" s="35"/>
      <c r="D5" s="35"/>
      <c r="E5" s="34"/>
    </row>
    <row r="6" spans="2:5" ht="158.1" customHeight="1" x14ac:dyDescent="0.25">
      <c r="B6" s="80" t="s">
        <v>3</v>
      </c>
      <c r="C6" s="80"/>
      <c r="D6" s="80"/>
      <c r="E6" s="34"/>
    </row>
    <row r="7" spans="2:5" ht="17.100000000000001" customHeight="1" x14ac:dyDescent="0.25">
      <c r="B7" s="72" t="s">
        <v>4</v>
      </c>
      <c r="C7" s="35"/>
      <c r="D7" s="35"/>
      <c r="E7" s="34"/>
    </row>
    <row r="8" spans="2:5" ht="33.9" customHeight="1" x14ac:dyDescent="0.25">
      <c r="B8" s="81" t="s">
        <v>5</v>
      </c>
      <c r="C8" s="81"/>
      <c r="D8" s="81"/>
      <c r="E8" s="34"/>
    </row>
    <row r="9" spans="2:5" x14ac:dyDescent="0.25">
      <c r="B9" s="72" t="s">
        <v>6</v>
      </c>
      <c r="C9" s="35"/>
      <c r="D9" s="35"/>
      <c r="E9" s="34"/>
    </row>
    <row r="10" spans="2:5" x14ac:dyDescent="0.25">
      <c r="B10" s="34"/>
      <c r="C10" s="34"/>
      <c r="D10" s="34"/>
      <c r="E10" s="34"/>
    </row>
    <row r="11" spans="2:5" x14ac:dyDescent="0.25">
      <c r="B11" s="33" t="s">
        <v>7</v>
      </c>
      <c r="C11" s="34"/>
      <c r="D11" s="34"/>
      <c r="E11" s="34"/>
    </row>
    <row r="12" spans="2:5" ht="27.75" customHeight="1" x14ac:dyDescent="0.25">
      <c r="B12" s="36" t="s">
        <v>8</v>
      </c>
      <c r="C12" s="36" t="s">
        <v>9</v>
      </c>
      <c r="D12" s="36" t="s">
        <v>10</v>
      </c>
      <c r="E12" s="34"/>
    </row>
    <row r="13" spans="2:5" ht="69.75" customHeight="1" x14ac:dyDescent="0.25">
      <c r="B13" s="37" t="s">
        <v>11</v>
      </c>
      <c r="C13" s="38" t="s">
        <v>12</v>
      </c>
      <c r="D13" s="71" t="str">
        <f>HYPERLINK("#Požadavky!A1","zde")</f>
        <v>zde</v>
      </c>
      <c r="E13" s="34"/>
    </row>
    <row r="14" spans="2:5" ht="36.75" customHeight="1" x14ac:dyDescent="0.25">
      <c r="B14" s="37" t="s">
        <v>13</v>
      </c>
      <c r="C14" s="38" t="s">
        <v>14</v>
      </c>
      <c r="D14" s="71" t="str">
        <f>HYPERLINK("#Příklad!A1","zde")</f>
        <v>zde</v>
      </c>
      <c r="E14" s="34"/>
    </row>
    <row r="15" spans="2:5" ht="37.5" customHeight="1" x14ac:dyDescent="0.25">
      <c r="B15" s="60" t="s">
        <v>15</v>
      </c>
      <c r="C15" s="38" t="s">
        <v>16</v>
      </c>
      <c r="D15" s="71" t="str">
        <f>HYPERLINK("#Jednotkové_Body!A1","zde")</f>
        <v>zde</v>
      </c>
      <c r="E15" s="34"/>
    </row>
    <row r="16" spans="2:5" x14ac:dyDescent="0.25">
      <c r="B16" s="34"/>
      <c r="C16" s="34"/>
      <c r="D16" s="34"/>
      <c r="E16" s="34"/>
    </row>
    <row r="17" spans="2:5" ht="19.5" customHeight="1" x14ac:dyDescent="0.25">
      <c r="B17" s="39" t="s">
        <v>17</v>
      </c>
      <c r="C17" s="40"/>
      <c r="D17" s="40"/>
      <c r="E17" s="34"/>
    </row>
    <row r="18" spans="2:5" x14ac:dyDescent="0.25">
      <c r="B18" s="41"/>
      <c r="C18" s="34" t="s">
        <v>18</v>
      </c>
      <c r="D18" s="34"/>
      <c r="E18" s="34"/>
    </row>
    <row r="19" spans="2:5" x14ac:dyDescent="0.25">
      <c r="B19" s="42"/>
      <c r="C19" s="34" t="s">
        <v>19</v>
      </c>
      <c r="D19" s="34"/>
      <c r="E19" s="34"/>
    </row>
    <row r="20" spans="2:5" x14ac:dyDescent="0.25">
      <c r="B20" s="34"/>
      <c r="C20" s="34"/>
      <c r="D20" s="34"/>
      <c r="E20" s="34"/>
    </row>
    <row r="21" spans="2:5" x14ac:dyDescent="0.25">
      <c r="B21" s="34"/>
      <c r="C21" s="34"/>
      <c r="D21" s="34"/>
      <c r="E21" s="34"/>
    </row>
    <row r="22" spans="2:5" s="32" customFormat="1" ht="32.1" customHeight="1" x14ac:dyDescent="0.25">
      <c r="B22" s="78" t="s">
        <v>20</v>
      </c>
      <c r="C22" s="79"/>
      <c r="D22" s="79"/>
      <c r="E22" s="43"/>
    </row>
    <row r="23" spans="2:5" x14ac:dyDescent="0.25">
      <c r="B23" s="36" t="s">
        <v>21</v>
      </c>
      <c r="C23" s="36" t="s">
        <v>22</v>
      </c>
      <c r="D23" s="36" t="s">
        <v>23</v>
      </c>
      <c r="E23" s="36" t="s">
        <v>24</v>
      </c>
    </row>
    <row r="24" spans="2:5" x14ac:dyDescent="0.25">
      <c r="B24" s="44" t="s">
        <v>25</v>
      </c>
      <c r="C24" s="44" t="s">
        <v>26</v>
      </c>
      <c r="D24" s="45" t="s">
        <v>27</v>
      </c>
      <c r="E24" s="46" t="s">
        <v>28</v>
      </c>
    </row>
    <row r="25" spans="2:5" x14ac:dyDescent="0.25">
      <c r="B25" s="44" t="s">
        <v>29</v>
      </c>
      <c r="C25" s="44" t="s">
        <v>30</v>
      </c>
      <c r="D25" s="45" t="s">
        <v>27</v>
      </c>
      <c r="E25" s="46" t="s">
        <v>28</v>
      </c>
    </row>
    <row r="26" spans="2:5" x14ac:dyDescent="0.25">
      <c r="B26" s="44" t="s">
        <v>31</v>
      </c>
      <c r="C26" s="44" t="s">
        <v>32</v>
      </c>
      <c r="D26" s="45" t="s">
        <v>27</v>
      </c>
      <c r="E26" s="46" t="s">
        <v>28</v>
      </c>
    </row>
    <row r="27" spans="2:5" x14ac:dyDescent="0.25">
      <c r="B27" s="34"/>
      <c r="C27" s="34"/>
      <c r="D27" s="34"/>
      <c r="E27" s="34"/>
    </row>
    <row r="28" spans="2:5" x14ac:dyDescent="0.25">
      <c r="B28" s="34"/>
      <c r="C28" s="34"/>
      <c r="D28" s="34"/>
      <c r="E28" s="34"/>
    </row>
    <row r="29" spans="2:5" x14ac:dyDescent="0.25">
      <c r="B29" s="34"/>
      <c r="C29" s="34"/>
      <c r="D29" s="34"/>
      <c r="E29" s="34"/>
    </row>
    <row r="30" spans="2:5" x14ac:dyDescent="0.25">
      <c r="B30" s="34"/>
      <c r="C30" s="34"/>
      <c r="D30" s="34"/>
      <c r="E30" s="34"/>
    </row>
  </sheetData>
  <sheetProtection algorithmName="SHA-512" hashValue="YlpSHjGYA0m8MhUed2CcxKlxd1aVuheec9BeN6AQcXDjoQjYuQFa2brObF4PGiwvr9OCbdckiyI5g6pw5Hr1NQ==" saltValue="EaradxYENTLf1EdEj2EEhw==" spinCount="100000" sheet="1" objects="1" scenarios="1"/>
  <mergeCells count="3">
    <mergeCell ref="B22:D22"/>
    <mergeCell ref="B6:D6"/>
    <mergeCell ref="B8:D8"/>
  </mergeCells>
  <pageMargins left="0.7" right="0.7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V52"/>
  <sheetViews>
    <sheetView tabSelected="1" view="pageBreakPreview" topLeftCell="A19" zoomScale="60" zoomScaleNormal="108" workbookViewId="0">
      <selection activeCell="D13" sqref="D13"/>
    </sheetView>
  </sheetViews>
  <sheetFormatPr defaultColWidth="0" defaultRowHeight="13.8" outlineLevelCol="1" x14ac:dyDescent="0.25"/>
  <cols>
    <col min="1" max="1" width="3.90625" style="8" customWidth="1"/>
    <col min="2" max="2" width="31.08984375" style="8" customWidth="1"/>
    <col min="3" max="3" width="21.08984375" style="8" customWidth="1"/>
    <col min="4" max="4" width="14.7265625" style="8" customWidth="1"/>
    <col min="5" max="5" width="13.26953125" style="8" customWidth="1"/>
    <col min="6" max="6" width="14.26953125" style="8" customWidth="1"/>
    <col min="7" max="7" width="17.90625" style="8" customWidth="1"/>
    <col min="8" max="8" width="23" style="8" customWidth="1"/>
    <col min="9" max="9" width="13.26953125" style="8" customWidth="1"/>
    <col min="10" max="15" width="13.26953125" style="8" hidden="1" customWidth="1" outlineLevel="1"/>
    <col min="16" max="16" width="15.36328125" style="8" customWidth="1" collapsed="1"/>
    <col min="17" max="17" width="13.26953125" style="15" customWidth="1" collapsed="1"/>
    <col min="18" max="18" width="16.6328125" style="8" customWidth="1" collapsed="1"/>
    <col min="19" max="19" width="30.90625" style="8" customWidth="1" collapsed="1"/>
    <col min="20" max="20" width="9.08984375" style="8" customWidth="1"/>
    <col min="21" max="22" width="0" style="8" hidden="1" customWidth="1"/>
    <col min="23" max="16384" width="7" style="8" hidden="1"/>
  </cols>
  <sheetData>
    <row r="2" spans="2:6" ht="17.399999999999999" x14ac:dyDescent="0.3">
      <c r="B2" s="12" t="s">
        <v>33</v>
      </c>
    </row>
    <row r="3" spans="2:6" x14ac:dyDescent="0.25">
      <c r="B3" s="22" t="s">
        <v>34</v>
      </c>
    </row>
    <row r="4" spans="2:6" ht="28.5" customHeight="1" x14ac:dyDescent="0.25">
      <c r="B4" s="82" t="s">
        <v>35</v>
      </c>
      <c r="C4" s="82"/>
      <c r="D4" s="82"/>
      <c r="E4" s="82"/>
      <c r="F4" s="82"/>
    </row>
    <row r="5" spans="2:6" ht="24.75" customHeight="1" x14ac:dyDescent="0.25">
      <c r="B5" s="83" t="s">
        <v>36</v>
      </c>
      <c r="C5" s="83"/>
      <c r="D5" s="83"/>
      <c r="E5" s="83"/>
      <c r="F5" s="83"/>
    </row>
    <row r="6" spans="2:6" x14ac:dyDescent="0.25">
      <c r="B6" s="22" t="s">
        <v>37</v>
      </c>
    </row>
    <row r="7" spans="2:6" x14ac:dyDescent="0.25">
      <c r="B7" s="30" t="s">
        <v>38</v>
      </c>
    </row>
    <row r="8" spans="2:6" x14ac:dyDescent="0.25">
      <c r="B8" s="30" t="s">
        <v>39</v>
      </c>
    </row>
    <row r="9" spans="2:6" x14ac:dyDescent="0.25">
      <c r="B9" s="30" t="s">
        <v>40</v>
      </c>
    </row>
    <row r="10" spans="2:6" ht="27" customHeight="1" x14ac:dyDescent="0.25">
      <c r="B10" s="87" t="s">
        <v>41</v>
      </c>
      <c r="C10" s="83"/>
      <c r="D10" s="83"/>
      <c r="E10" s="83"/>
      <c r="F10" s="83"/>
    </row>
    <row r="11" spans="2:6" ht="120.75" customHeight="1" x14ac:dyDescent="0.25">
      <c r="B11" s="84" t="s">
        <v>42</v>
      </c>
      <c r="C11" s="84"/>
      <c r="D11" s="84"/>
      <c r="E11" s="84"/>
      <c r="F11" s="84"/>
    </row>
    <row r="12" spans="2:6" x14ac:dyDescent="0.25">
      <c r="B12" s="75" t="s">
        <v>43</v>
      </c>
    </row>
    <row r="13" spans="2:6" x14ac:dyDescent="0.25">
      <c r="B13" s="13"/>
    </row>
    <row r="14" spans="2:6" ht="50.4" x14ac:dyDescent="0.25">
      <c r="B14" s="27" t="s">
        <v>44</v>
      </c>
      <c r="C14" s="65">
        <f>SUM(Tabulka9[Celkový počet bodů za službu])</f>
        <v>0</v>
      </c>
    </row>
    <row r="15" spans="2:6" x14ac:dyDescent="0.25">
      <c r="B15" s="61"/>
      <c r="C15" s="70"/>
      <c r="E15" s="64"/>
    </row>
    <row r="16" spans="2:6" ht="37.5" customHeight="1" x14ac:dyDescent="0.25">
      <c r="B16" s="85" t="s">
        <v>45</v>
      </c>
      <c r="C16" s="85"/>
      <c r="D16" s="85"/>
      <c r="E16" s="85"/>
      <c r="F16" s="85"/>
    </row>
    <row r="17" spans="2:19" ht="63.75" customHeight="1" x14ac:dyDescent="0.25">
      <c r="B17" s="86" t="s">
        <v>46</v>
      </c>
      <c r="C17" s="86"/>
      <c r="D17" s="86"/>
      <c r="E17" s="86"/>
      <c r="F17" s="86"/>
    </row>
    <row r="18" spans="2:19" x14ac:dyDescent="0.25">
      <c r="B18" s="63" t="s">
        <v>47</v>
      </c>
      <c r="C18" s="62"/>
    </row>
    <row r="19" spans="2:19" ht="66.75" customHeight="1" x14ac:dyDescent="0.25">
      <c r="B19" s="14" t="s">
        <v>48</v>
      </c>
      <c r="C19" s="14"/>
      <c r="D19" s="14" t="s">
        <v>49</v>
      </c>
      <c r="E19" s="14" t="s">
        <v>50</v>
      </c>
      <c r="F19" s="14" t="s">
        <v>51</v>
      </c>
      <c r="G19" s="14" t="s">
        <v>52</v>
      </c>
      <c r="H19" s="14" t="s">
        <v>53</v>
      </c>
      <c r="I19" s="14" t="s">
        <v>54</v>
      </c>
      <c r="J19" s="15"/>
      <c r="K19" s="15"/>
      <c r="L19" s="15"/>
      <c r="M19" s="15"/>
      <c r="N19" s="15"/>
      <c r="O19" s="15"/>
      <c r="P19" s="15"/>
      <c r="Q19" s="14" t="s">
        <v>55</v>
      </c>
      <c r="R19" s="14" t="s">
        <v>56</v>
      </c>
      <c r="S19" s="15"/>
    </row>
    <row r="20" spans="2:19" ht="27" customHeight="1" x14ac:dyDescent="0.25">
      <c r="B20" s="24" t="s">
        <v>21</v>
      </c>
      <c r="C20" s="25" t="s">
        <v>57</v>
      </c>
      <c r="D20" s="25" t="s">
        <v>58</v>
      </c>
      <c r="E20" s="25" t="s">
        <v>59</v>
      </c>
      <c r="F20" s="25" t="s">
        <v>60</v>
      </c>
      <c r="G20" s="25" t="s">
        <v>61</v>
      </c>
      <c r="H20" s="25" t="s">
        <v>62</v>
      </c>
      <c r="I20" s="74" t="s">
        <v>63</v>
      </c>
      <c r="J20" s="25" t="s">
        <v>64</v>
      </c>
      <c r="K20" s="25" t="s">
        <v>65</v>
      </c>
      <c r="L20" s="25" t="s">
        <v>66</v>
      </c>
      <c r="M20" s="25" t="s">
        <v>67</v>
      </c>
      <c r="N20" s="25" t="s">
        <v>68</v>
      </c>
      <c r="O20" s="25" t="s">
        <v>69</v>
      </c>
      <c r="P20" s="26" t="s">
        <v>70</v>
      </c>
      <c r="Q20" s="47" t="s">
        <v>71</v>
      </c>
      <c r="R20" s="47" t="s">
        <v>72</v>
      </c>
      <c r="S20" s="48" t="s">
        <v>22</v>
      </c>
    </row>
    <row r="21" spans="2:19" x14ac:dyDescent="0.25">
      <c r="B21" s="56"/>
      <c r="C21" s="17" t="str">
        <f>IFERROR(VLOOKUP(Tabulka9[[#This Row],[Služba]],Tabulka1[],2,FALSE),"")</f>
        <v/>
      </c>
      <c r="D21" s="57"/>
      <c r="E21" s="66"/>
      <c r="F21" s="66"/>
      <c r="G21" s="66"/>
      <c r="H21" s="66"/>
      <c r="I21" s="66"/>
      <c r="J21" s="67" t="str">
        <f>IF($B21&lt;&gt;"",VLOOKUP($B21,Tabulka1[],Jednotkové_Body!E$8,FALSE),"")</f>
        <v/>
      </c>
      <c r="K21" s="67" t="str">
        <f>IF($B21&lt;&gt;"",VLOOKUP($B21,Tabulka1[],Jednotkové_Body!F$8,FALSE)*Tabulka9[[#This Row],[Core]],"")</f>
        <v/>
      </c>
      <c r="L21" s="67" t="str">
        <f>IF($B21&lt;&gt;"",VLOOKUP($B21,Tabulka1[],Jednotkové_Body!G$8,FALSE)*Tabulka9[[#This Row],[GB:RAM]],"")</f>
        <v/>
      </c>
      <c r="M21" s="67" t="str">
        <f>IF($B21&lt;&gt;"",VLOOKUP($B21,Tabulka1[],Jednotkové_Body!H$8,FALSE)*Tabulka9[[#This Row],[GB: COLD Storage]],"")</f>
        <v/>
      </c>
      <c r="N21" s="67" t="str">
        <f>IF($B21&lt;&gt;"",VLOOKUP($B21,Tabulka1[],Jednotkové_Body!I$8,FALSE)*Tabulka9[[#This Row],[GB: HOT/WARM Storage]],"")</f>
        <v/>
      </c>
      <c r="O21" s="67" t="str">
        <f>IF($B21&lt;&gt;"",VLOOKUP($B21,Tabulka1[],Jednotkové_Body!J$8,FALSE)*Tabulka9[[#This Row],[GB:Backup]],"")</f>
        <v/>
      </c>
      <c r="P21" s="68" t="str">
        <f>IF($B21&lt;&gt;"",IF(Tabulka9[[#This Row],[Počet kusů]]&lt;&gt;0,SUM(Tabulka9[[#This Row],[Body Základ]:[Body GB:Backup]])*Tabulka9[[#This Row],[Počet kusů]],SUM(Tabulka9[[#This Row],[Body Základ]:[Body GB:Backup]])),"")</f>
        <v/>
      </c>
      <c r="Q21" s="59"/>
      <c r="R21" s="57"/>
      <c r="S21" s="57"/>
    </row>
    <row r="22" spans="2:19" x14ac:dyDescent="0.25">
      <c r="B22" s="56"/>
      <c r="C22" s="17" t="str">
        <f>IFERROR(VLOOKUP(Tabulka9[[#This Row],[Služba]],Tabulka1[],2,FALSE),"")</f>
        <v/>
      </c>
      <c r="D22" s="57"/>
      <c r="E22" s="66"/>
      <c r="F22" s="66"/>
      <c r="G22" s="66"/>
      <c r="H22" s="66"/>
      <c r="I22" s="66"/>
      <c r="J22" s="67" t="str">
        <f>IF($B22&lt;&gt;"",VLOOKUP($B22,Tabulka1[],Jednotkové_Body!E$8,FALSE),"")</f>
        <v/>
      </c>
      <c r="K22" s="67" t="str">
        <f>IF($B22&lt;&gt;"",VLOOKUP($B22,Tabulka1[],Jednotkové_Body!F$8,FALSE)*Tabulka9[[#This Row],[Core]],"")</f>
        <v/>
      </c>
      <c r="L22" s="67" t="str">
        <f>IF($B22&lt;&gt;"",VLOOKUP($B22,Tabulka1[],Jednotkové_Body!G$8,FALSE)*Tabulka9[[#This Row],[GB:RAM]],"")</f>
        <v/>
      </c>
      <c r="M22" s="67" t="str">
        <f>IF($B22&lt;&gt;"",VLOOKUP($B22,Tabulka1[],Jednotkové_Body!H$8,FALSE)*Tabulka9[[#This Row],[GB: COLD Storage]],"")</f>
        <v/>
      </c>
      <c r="N22" s="67" t="str">
        <f>IF($B22&lt;&gt;"",VLOOKUP($B22,Tabulka1[],Jednotkové_Body!I$8,FALSE)*Tabulka9[[#This Row],[GB: HOT/WARM Storage]],"")</f>
        <v/>
      </c>
      <c r="O22" s="67" t="str">
        <f>IF($B22&lt;&gt;"",VLOOKUP($B22,Tabulka1[],Jednotkové_Body!J$8,FALSE)*Tabulka9[[#This Row],[GB:Backup]],"")</f>
        <v/>
      </c>
      <c r="P22" s="68" t="str">
        <f>IF($B22&lt;&gt;"",IF(Tabulka9[[#This Row],[Počet kusů]]&lt;&gt;0,SUM(Tabulka9[[#This Row],[Body Základ]:[Body GB:Backup]])*Tabulka9[[#This Row],[Počet kusů]],SUM(Tabulka9[[#This Row],[Body Základ]:[Body GB:Backup]])),"")</f>
        <v/>
      </c>
      <c r="Q22" s="59"/>
      <c r="R22" s="57"/>
      <c r="S22" s="57"/>
    </row>
    <row r="23" spans="2:19" x14ac:dyDescent="0.25">
      <c r="B23" s="56"/>
      <c r="C23" s="17" t="str">
        <f>IFERROR(VLOOKUP(Tabulka9[[#This Row],[Služba]],Tabulka1[],2,FALSE),"")</f>
        <v/>
      </c>
      <c r="D23" s="57"/>
      <c r="E23" s="66"/>
      <c r="F23" s="66"/>
      <c r="G23" s="66"/>
      <c r="H23" s="66"/>
      <c r="I23" s="66"/>
      <c r="J23" s="67" t="str">
        <f>IF($B23&lt;&gt;"",VLOOKUP($B23,Tabulka1[],Jednotkové_Body!E$8,FALSE),"")</f>
        <v/>
      </c>
      <c r="K23" s="67" t="str">
        <f>IF($B23&lt;&gt;"",VLOOKUP($B23,Tabulka1[],Jednotkové_Body!F$8,FALSE)*Tabulka9[[#This Row],[Core]],"")</f>
        <v/>
      </c>
      <c r="L23" s="67" t="str">
        <f>IF($B23&lt;&gt;"",VLOOKUP($B23,Tabulka1[],Jednotkové_Body!G$8,FALSE)*Tabulka9[[#This Row],[GB:RAM]],"")</f>
        <v/>
      </c>
      <c r="M23" s="67" t="str">
        <f>IF($B23&lt;&gt;"",VLOOKUP($B23,Tabulka1[],Jednotkové_Body!H$8,FALSE)*Tabulka9[[#This Row],[GB: COLD Storage]],"")</f>
        <v/>
      </c>
      <c r="N23" s="67" t="str">
        <f>IF($B23&lt;&gt;"",VLOOKUP($B23,Tabulka1[],Jednotkové_Body!I$8,FALSE)*Tabulka9[[#This Row],[GB: HOT/WARM Storage]],"")</f>
        <v/>
      </c>
      <c r="O23" s="67" t="str">
        <f>IF($B23&lt;&gt;"",VLOOKUP($B23,Tabulka1[],Jednotkové_Body!J$8,FALSE)*Tabulka9[[#This Row],[GB:Backup]],"")</f>
        <v/>
      </c>
      <c r="P23" s="68" t="str">
        <f>IF($B23&lt;&gt;"",IF(Tabulka9[[#This Row],[Počet kusů]]&lt;&gt;0,SUM(Tabulka9[[#This Row],[Body Základ]:[Body GB:Backup]])*Tabulka9[[#This Row],[Počet kusů]],SUM(Tabulka9[[#This Row],[Body Základ]:[Body GB:Backup]])),"")</f>
        <v/>
      </c>
      <c r="Q23" s="59"/>
      <c r="R23" s="57"/>
      <c r="S23" s="57"/>
    </row>
    <row r="24" spans="2:19" x14ac:dyDescent="0.25">
      <c r="B24" s="56"/>
      <c r="C24" s="17" t="str">
        <f>IFERROR(VLOOKUP(Tabulka9[[#This Row],[Služba]],Tabulka1[],2,FALSE),"")</f>
        <v/>
      </c>
      <c r="D24" s="57"/>
      <c r="E24" s="66"/>
      <c r="F24" s="66"/>
      <c r="G24" s="66"/>
      <c r="H24" s="66"/>
      <c r="I24" s="66"/>
      <c r="J24" s="67" t="str">
        <f>IF($B24&lt;&gt;"",VLOOKUP($B24,Tabulka1[],Jednotkové_Body!E$8,FALSE),"")</f>
        <v/>
      </c>
      <c r="K24" s="67" t="str">
        <f>IF($B24&lt;&gt;"",VLOOKUP($B24,Tabulka1[],Jednotkové_Body!F$8,FALSE)*Tabulka9[[#This Row],[Core]],"")</f>
        <v/>
      </c>
      <c r="L24" s="67" t="str">
        <f>IF($B24&lt;&gt;"",VLOOKUP($B24,Tabulka1[],Jednotkové_Body!G$8,FALSE)*Tabulka9[[#This Row],[GB:RAM]],"")</f>
        <v/>
      </c>
      <c r="M24" s="67" t="str">
        <f>IF($B24&lt;&gt;"",VLOOKUP($B24,Tabulka1[],Jednotkové_Body!H$8,FALSE)*Tabulka9[[#This Row],[GB: COLD Storage]],"")</f>
        <v/>
      </c>
      <c r="N24" s="67" t="str">
        <f>IF($B24&lt;&gt;"",VLOOKUP($B24,Tabulka1[],Jednotkové_Body!I$8,FALSE)*Tabulka9[[#This Row],[GB: HOT/WARM Storage]],"")</f>
        <v/>
      </c>
      <c r="O24" s="67" t="str">
        <f>IF($B24&lt;&gt;"",VLOOKUP($B24,Tabulka1[],Jednotkové_Body!J$8,FALSE)*Tabulka9[[#This Row],[GB:Backup]],"")</f>
        <v/>
      </c>
      <c r="P24" s="68" t="str">
        <f>IF($B24&lt;&gt;"",IF(Tabulka9[[#This Row],[Počet kusů]]&lt;&gt;0,SUM(Tabulka9[[#This Row],[Body Základ]:[Body GB:Backup]])*Tabulka9[[#This Row],[Počet kusů]],SUM(Tabulka9[[#This Row],[Body Základ]:[Body GB:Backup]])),"")</f>
        <v/>
      </c>
      <c r="Q24" s="59"/>
      <c r="R24" s="57"/>
      <c r="S24" s="57"/>
    </row>
    <row r="25" spans="2:19" x14ac:dyDescent="0.25">
      <c r="B25" s="56"/>
      <c r="C25" s="17" t="str">
        <f>IFERROR(VLOOKUP(Tabulka9[[#This Row],[Služba]],Tabulka1[],2,FALSE),"")</f>
        <v/>
      </c>
      <c r="D25" s="57"/>
      <c r="E25" s="66"/>
      <c r="F25" s="66"/>
      <c r="G25" s="66"/>
      <c r="H25" s="66"/>
      <c r="I25" s="66"/>
      <c r="J25" s="67" t="str">
        <f>IF($B25&lt;&gt;"",VLOOKUP($B25,Tabulka1[],Jednotkové_Body!E$8,FALSE),"")</f>
        <v/>
      </c>
      <c r="K25" s="67" t="str">
        <f>IF($B25&lt;&gt;"",VLOOKUP($B25,Tabulka1[],Jednotkové_Body!F$8,FALSE)*Tabulka9[[#This Row],[Core]],"")</f>
        <v/>
      </c>
      <c r="L25" s="67" t="str">
        <f>IF($B25&lt;&gt;"",VLOOKUP($B25,Tabulka1[],Jednotkové_Body!G$8,FALSE)*Tabulka9[[#This Row],[GB:RAM]],"")</f>
        <v/>
      </c>
      <c r="M25" s="67" t="str">
        <f>IF($B25&lt;&gt;"",VLOOKUP($B25,Tabulka1[],Jednotkové_Body!H$8,FALSE)*Tabulka9[[#This Row],[GB: COLD Storage]],"")</f>
        <v/>
      </c>
      <c r="N25" s="67" t="str">
        <f>IF($B25&lt;&gt;"",VLOOKUP($B25,Tabulka1[],Jednotkové_Body!I$8,FALSE)*Tabulka9[[#This Row],[GB: HOT/WARM Storage]],"")</f>
        <v/>
      </c>
      <c r="O25" s="67" t="str">
        <f>IF($B25&lt;&gt;"",VLOOKUP($B25,Tabulka1[],Jednotkové_Body!J$8,FALSE)*Tabulka9[[#This Row],[GB:Backup]],"")</f>
        <v/>
      </c>
      <c r="P25" s="68" t="str">
        <f>IF($B25&lt;&gt;"",IF(Tabulka9[[#This Row],[Počet kusů]]&lt;&gt;0,SUM(Tabulka9[[#This Row],[Body Základ]:[Body GB:Backup]])*Tabulka9[[#This Row],[Počet kusů]],SUM(Tabulka9[[#This Row],[Body Základ]:[Body GB:Backup]])),"")</f>
        <v/>
      </c>
      <c r="Q25" s="59"/>
      <c r="R25" s="57"/>
      <c r="S25" s="57"/>
    </row>
    <row r="26" spans="2:19" x14ac:dyDescent="0.25">
      <c r="B26" s="56"/>
      <c r="C26" s="17" t="str">
        <f>IFERROR(VLOOKUP(Tabulka9[[#This Row],[Služba]],Tabulka1[],2,FALSE),"")</f>
        <v/>
      </c>
      <c r="D26" s="57"/>
      <c r="E26" s="66"/>
      <c r="F26" s="66"/>
      <c r="G26" s="66"/>
      <c r="H26" s="66"/>
      <c r="I26" s="66"/>
      <c r="J26" s="67" t="str">
        <f>IF($B26&lt;&gt;"",VLOOKUP($B26,Tabulka1[],Jednotkové_Body!E$8,FALSE),"")</f>
        <v/>
      </c>
      <c r="K26" s="67" t="str">
        <f>IF($B26&lt;&gt;"",VLOOKUP($B26,Tabulka1[],Jednotkové_Body!F$8,FALSE)*Tabulka9[[#This Row],[Core]],"")</f>
        <v/>
      </c>
      <c r="L26" s="67" t="str">
        <f>IF($B26&lt;&gt;"",VLOOKUP($B26,Tabulka1[],Jednotkové_Body!G$8,FALSE)*Tabulka9[[#This Row],[GB:RAM]],"")</f>
        <v/>
      </c>
      <c r="M26" s="67" t="str">
        <f>IF($B26&lt;&gt;"",VLOOKUP($B26,Tabulka1[],Jednotkové_Body!H$8,FALSE)*Tabulka9[[#This Row],[GB: COLD Storage]],"")</f>
        <v/>
      </c>
      <c r="N26" s="67" t="str">
        <f>IF($B26&lt;&gt;"",VLOOKUP($B26,Tabulka1[],Jednotkové_Body!I$8,FALSE)*Tabulka9[[#This Row],[GB: HOT/WARM Storage]],"")</f>
        <v/>
      </c>
      <c r="O26" s="67" t="str">
        <f>IF($B26&lt;&gt;"",VLOOKUP($B26,Tabulka1[],Jednotkové_Body!J$8,FALSE)*Tabulka9[[#This Row],[GB:Backup]],"")</f>
        <v/>
      </c>
      <c r="P26" s="68" t="str">
        <f>IF($B26&lt;&gt;"",IF(Tabulka9[[#This Row],[Počet kusů]]&lt;&gt;0,SUM(Tabulka9[[#This Row],[Body Základ]:[Body GB:Backup]])*Tabulka9[[#This Row],[Počet kusů]],SUM(Tabulka9[[#This Row],[Body Základ]:[Body GB:Backup]])),"")</f>
        <v/>
      </c>
      <c r="Q26" s="59"/>
      <c r="R26" s="57"/>
      <c r="S26" s="57"/>
    </row>
    <row r="27" spans="2:19" x14ac:dyDescent="0.25">
      <c r="B27" s="56"/>
      <c r="C27" s="17" t="str">
        <f>IFERROR(VLOOKUP(Tabulka9[[#This Row],[Služba]],Tabulka1[],2,FALSE),"")</f>
        <v/>
      </c>
      <c r="D27" s="57"/>
      <c r="E27" s="66"/>
      <c r="F27" s="66"/>
      <c r="G27" s="66"/>
      <c r="H27" s="66"/>
      <c r="I27" s="66"/>
      <c r="J27" s="67" t="str">
        <f>IF($B27&lt;&gt;"",VLOOKUP($B27,Tabulka1[],Jednotkové_Body!E$8,FALSE),"")</f>
        <v/>
      </c>
      <c r="K27" s="67" t="str">
        <f>IF($B27&lt;&gt;"",VLOOKUP($B27,Tabulka1[],Jednotkové_Body!F$8,FALSE)*Tabulka9[[#This Row],[Core]],"")</f>
        <v/>
      </c>
      <c r="L27" s="67" t="str">
        <f>IF($B27&lt;&gt;"",VLOOKUP($B27,Tabulka1[],Jednotkové_Body!G$8,FALSE)*Tabulka9[[#This Row],[GB:RAM]],"")</f>
        <v/>
      </c>
      <c r="M27" s="67" t="str">
        <f>IF($B27&lt;&gt;"",VLOOKUP($B27,Tabulka1[],Jednotkové_Body!H$8,FALSE)*Tabulka9[[#This Row],[GB: COLD Storage]],"")</f>
        <v/>
      </c>
      <c r="N27" s="67" t="str">
        <f>IF($B27&lt;&gt;"",VLOOKUP($B27,Tabulka1[],Jednotkové_Body!I$8,FALSE)*Tabulka9[[#This Row],[GB: HOT/WARM Storage]],"")</f>
        <v/>
      </c>
      <c r="O27" s="67" t="str">
        <f>IF($B27&lt;&gt;"",VLOOKUP($B27,Tabulka1[],Jednotkové_Body!J$8,FALSE)*Tabulka9[[#This Row],[GB:Backup]],"")</f>
        <v/>
      </c>
      <c r="P27" s="68" t="str">
        <f>IF($B27&lt;&gt;"",IF(Tabulka9[[#This Row],[Počet kusů]]&lt;&gt;0,SUM(Tabulka9[[#This Row],[Body Základ]:[Body GB:Backup]])*Tabulka9[[#This Row],[Počet kusů]],SUM(Tabulka9[[#This Row],[Body Základ]:[Body GB:Backup]])),"")</f>
        <v/>
      </c>
      <c r="Q27" s="59"/>
      <c r="R27" s="57"/>
      <c r="S27" s="57"/>
    </row>
    <row r="28" spans="2:19" x14ac:dyDescent="0.25">
      <c r="B28" s="56"/>
      <c r="C28" s="17" t="str">
        <f>IFERROR(VLOOKUP(Tabulka9[[#This Row],[Služba]],Tabulka1[],2,FALSE),"")</f>
        <v/>
      </c>
      <c r="D28" s="57"/>
      <c r="E28" s="66"/>
      <c r="F28" s="66"/>
      <c r="G28" s="66"/>
      <c r="H28" s="66"/>
      <c r="I28" s="66"/>
      <c r="J28" s="67" t="str">
        <f>IF($B28&lt;&gt;"",VLOOKUP($B28,Tabulka1[],Jednotkové_Body!E$8,FALSE),"")</f>
        <v/>
      </c>
      <c r="K28" s="67" t="str">
        <f>IF($B28&lt;&gt;"",VLOOKUP($B28,Tabulka1[],Jednotkové_Body!F$8,FALSE)*Tabulka9[[#This Row],[Core]],"")</f>
        <v/>
      </c>
      <c r="L28" s="67" t="str">
        <f>IF($B28&lt;&gt;"",VLOOKUP($B28,Tabulka1[],Jednotkové_Body!G$8,FALSE)*Tabulka9[[#This Row],[GB:RAM]],"")</f>
        <v/>
      </c>
      <c r="M28" s="67" t="str">
        <f>IF($B28&lt;&gt;"",VLOOKUP($B28,Tabulka1[],Jednotkové_Body!H$8,FALSE)*Tabulka9[[#This Row],[GB: COLD Storage]],"")</f>
        <v/>
      </c>
      <c r="N28" s="67" t="str">
        <f>IF($B28&lt;&gt;"",VLOOKUP($B28,Tabulka1[],Jednotkové_Body!I$8,FALSE)*Tabulka9[[#This Row],[GB: HOT/WARM Storage]],"")</f>
        <v/>
      </c>
      <c r="O28" s="67" t="str">
        <f>IF($B28&lt;&gt;"",VLOOKUP($B28,Tabulka1[],Jednotkové_Body!J$8,FALSE)*Tabulka9[[#This Row],[GB:Backup]],"")</f>
        <v/>
      </c>
      <c r="P28" s="68" t="str">
        <f>IF($B28&lt;&gt;"",IF(Tabulka9[[#This Row],[Počet kusů]]&lt;&gt;0,SUM(Tabulka9[[#This Row],[Body Základ]:[Body GB:Backup]])*Tabulka9[[#This Row],[Počet kusů]],SUM(Tabulka9[[#This Row],[Body Základ]:[Body GB:Backup]])),"")</f>
        <v/>
      </c>
      <c r="Q28" s="59"/>
      <c r="R28" s="57"/>
      <c r="S28" s="57"/>
    </row>
    <row r="29" spans="2:19" x14ac:dyDescent="0.25">
      <c r="B29" s="56"/>
      <c r="C29" s="17" t="str">
        <f>IFERROR(VLOOKUP(Tabulka9[[#This Row],[Služba]],Tabulka1[],2,FALSE),"")</f>
        <v/>
      </c>
      <c r="D29" s="57"/>
      <c r="E29" s="66"/>
      <c r="F29" s="66"/>
      <c r="G29" s="66"/>
      <c r="H29" s="66"/>
      <c r="I29" s="66"/>
      <c r="J29" s="67" t="str">
        <f>IF($B29&lt;&gt;"",VLOOKUP($B29,Tabulka1[],Jednotkové_Body!E$8,FALSE),"")</f>
        <v/>
      </c>
      <c r="K29" s="67" t="str">
        <f>IF($B29&lt;&gt;"",VLOOKUP($B29,Tabulka1[],Jednotkové_Body!F$8,FALSE)*Tabulka9[[#This Row],[Core]],"")</f>
        <v/>
      </c>
      <c r="L29" s="67" t="str">
        <f>IF($B29&lt;&gt;"",VLOOKUP($B29,Tabulka1[],Jednotkové_Body!G$8,FALSE)*Tabulka9[[#This Row],[GB:RAM]],"")</f>
        <v/>
      </c>
      <c r="M29" s="67" t="str">
        <f>IF($B29&lt;&gt;"",VLOOKUP($B29,Tabulka1[],Jednotkové_Body!H$8,FALSE)*Tabulka9[[#This Row],[GB: COLD Storage]],"")</f>
        <v/>
      </c>
      <c r="N29" s="67" t="str">
        <f>IF($B29&lt;&gt;"",VLOOKUP($B29,Tabulka1[],Jednotkové_Body!I$8,FALSE)*Tabulka9[[#This Row],[GB: HOT/WARM Storage]],"")</f>
        <v/>
      </c>
      <c r="O29" s="67" t="str">
        <f>IF($B29&lt;&gt;"",VLOOKUP($B29,Tabulka1[],Jednotkové_Body!J$8,FALSE)*Tabulka9[[#This Row],[GB:Backup]],"")</f>
        <v/>
      </c>
      <c r="P29" s="68" t="str">
        <f>IF($B29&lt;&gt;"",IF(Tabulka9[[#This Row],[Počet kusů]]&lt;&gt;0,SUM(Tabulka9[[#This Row],[Body Základ]:[Body GB:Backup]])*Tabulka9[[#This Row],[Počet kusů]],SUM(Tabulka9[[#This Row],[Body Základ]:[Body GB:Backup]])),"")</f>
        <v/>
      </c>
      <c r="Q29" s="59"/>
      <c r="R29" s="57"/>
      <c r="S29" s="57"/>
    </row>
    <row r="30" spans="2:19" x14ac:dyDescent="0.25">
      <c r="B30" s="56"/>
      <c r="C30" s="17" t="str">
        <f>IFERROR(VLOOKUP(Tabulka9[[#This Row],[Služba]],Tabulka1[],2,FALSE),"")</f>
        <v/>
      </c>
      <c r="D30" s="57"/>
      <c r="E30" s="66"/>
      <c r="F30" s="66"/>
      <c r="G30" s="66"/>
      <c r="H30" s="66"/>
      <c r="I30" s="66"/>
      <c r="J30" s="67" t="str">
        <f>IF($B30&lt;&gt;"",VLOOKUP($B30,Tabulka1[],Jednotkové_Body!E$8,FALSE),"")</f>
        <v/>
      </c>
      <c r="K30" s="67" t="str">
        <f>IF($B30&lt;&gt;"",VLOOKUP($B30,Tabulka1[],Jednotkové_Body!F$8,FALSE)*Tabulka9[[#This Row],[Core]],"")</f>
        <v/>
      </c>
      <c r="L30" s="67" t="str">
        <f>IF($B30&lt;&gt;"",VLOOKUP($B30,Tabulka1[],Jednotkové_Body!G$8,FALSE)*Tabulka9[[#This Row],[GB:RAM]],"")</f>
        <v/>
      </c>
      <c r="M30" s="67" t="str">
        <f>IF($B30&lt;&gt;"",VLOOKUP($B30,Tabulka1[],Jednotkové_Body!H$8,FALSE)*Tabulka9[[#This Row],[GB: COLD Storage]],"")</f>
        <v/>
      </c>
      <c r="N30" s="67" t="str">
        <f>IF($B30&lt;&gt;"",VLOOKUP($B30,Tabulka1[],Jednotkové_Body!I$8,FALSE)*Tabulka9[[#This Row],[GB: HOT/WARM Storage]],"")</f>
        <v/>
      </c>
      <c r="O30" s="67" t="str">
        <f>IF($B30&lt;&gt;"",VLOOKUP($B30,Tabulka1[],Jednotkové_Body!J$8,FALSE)*Tabulka9[[#This Row],[GB:Backup]],"")</f>
        <v/>
      </c>
      <c r="P30" s="68" t="str">
        <f>IF($B30&lt;&gt;"",IF(Tabulka9[[#This Row],[Počet kusů]]&lt;&gt;0,SUM(Tabulka9[[#This Row],[Body Základ]:[Body GB:Backup]])*Tabulka9[[#This Row],[Počet kusů]],SUM(Tabulka9[[#This Row],[Body Základ]:[Body GB:Backup]])),"")</f>
        <v/>
      </c>
      <c r="Q30" s="59"/>
      <c r="R30" s="57"/>
      <c r="S30" s="57"/>
    </row>
    <row r="31" spans="2:19" x14ac:dyDescent="0.25">
      <c r="B31" s="56"/>
      <c r="C31" s="17" t="str">
        <f>IFERROR(VLOOKUP(Tabulka9[[#This Row],[Služba]],Tabulka1[],2,FALSE),"")</f>
        <v/>
      </c>
      <c r="D31" s="57"/>
      <c r="E31" s="66"/>
      <c r="F31" s="66"/>
      <c r="G31" s="66"/>
      <c r="H31" s="66"/>
      <c r="I31" s="66"/>
      <c r="J31" s="67" t="str">
        <f>IF($B31&lt;&gt;"",VLOOKUP($B31,Tabulka1[],Jednotkové_Body!E$8,FALSE),"")</f>
        <v/>
      </c>
      <c r="K31" s="67" t="str">
        <f>IF($B31&lt;&gt;"",VLOOKUP($B31,Tabulka1[],Jednotkové_Body!F$8,FALSE)*Tabulka9[[#This Row],[Core]],"")</f>
        <v/>
      </c>
      <c r="L31" s="67" t="str">
        <f>IF($B31&lt;&gt;"",VLOOKUP($B31,Tabulka1[],Jednotkové_Body!G$8,FALSE)*Tabulka9[[#This Row],[GB:RAM]],"")</f>
        <v/>
      </c>
      <c r="M31" s="67" t="str">
        <f>IF($B31&lt;&gt;"",VLOOKUP($B31,Tabulka1[],Jednotkové_Body!H$8,FALSE)*Tabulka9[[#This Row],[GB: COLD Storage]],"")</f>
        <v/>
      </c>
      <c r="N31" s="67" t="str">
        <f>IF($B31&lt;&gt;"",VLOOKUP($B31,Tabulka1[],Jednotkové_Body!I$8,FALSE)*Tabulka9[[#This Row],[GB: HOT/WARM Storage]],"")</f>
        <v/>
      </c>
      <c r="O31" s="67" t="str">
        <f>IF($B31&lt;&gt;"",VLOOKUP($B31,Tabulka1[],Jednotkové_Body!J$8,FALSE)*Tabulka9[[#This Row],[GB:Backup]],"")</f>
        <v/>
      </c>
      <c r="P31" s="68" t="str">
        <f>IF($B31&lt;&gt;"",IF(Tabulka9[[#This Row],[Počet kusů]]&lt;&gt;0,SUM(Tabulka9[[#This Row],[Body Základ]:[Body GB:Backup]])*Tabulka9[[#This Row],[Počet kusů]],SUM(Tabulka9[[#This Row],[Body Základ]:[Body GB:Backup]])),"")</f>
        <v/>
      </c>
      <c r="Q31" s="59"/>
      <c r="R31" s="57"/>
      <c r="S31" s="57"/>
    </row>
    <row r="32" spans="2:19" x14ac:dyDescent="0.25">
      <c r="B32" s="56"/>
      <c r="C32" s="17" t="str">
        <f>IFERROR(VLOOKUP(Tabulka9[[#This Row],[Služba]],Tabulka1[],2,FALSE),"")</f>
        <v/>
      </c>
      <c r="D32" s="57"/>
      <c r="E32" s="66"/>
      <c r="F32" s="66"/>
      <c r="G32" s="66"/>
      <c r="H32" s="66"/>
      <c r="I32" s="66"/>
      <c r="J32" s="67" t="str">
        <f>IF($B32&lt;&gt;"",VLOOKUP($B32,Tabulka1[],Jednotkové_Body!E$8,FALSE),"")</f>
        <v/>
      </c>
      <c r="K32" s="67" t="str">
        <f>IF($B32&lt;&gt;"",VLOOKUP($B32,Tabulka1[],Jednotkové_Body!F$8,FALSE)*Tabulka9[[#This Row],[Core]],"")</f>
        <v/>
      </c>
      <c r="L32" s="67" t="str">
        <f>IF($B32&lt;&gt;"",VLOOKUP($B32,Tabulka1[],Jednotkové_Body!G$8,FALSE)*Tabulka9[[#This Row],[GB:RAM]],"")</f>
        <v/>
      </c>
      <c r="M32" s="67" t="str">
        <f>IF($B32&lt;&gt;"",VLOOKUP($B32,Tabulka1[],Jednotkové_Body!H$8,FALSE)*Tabulka9[[#This Row],[GB: COLD Storage]],"")</f>
        <v/>
      </c>
      <c r="N32" s="67" t="str">
        <f>IF($B32&lt;&gt;"",VLOOKUP($B32,Tabulka1[],Jednotkové_Body!I$8,FALSE)*Tabulka9[[#This Row],[GB: HOT/WARM Storage]],"")</f>
        <v/>
      </c>
      <c r="O32" s="67" t="str">
        <f>IF($B32&lt;&gt;"",VLOOKUP($B32,Tabulka1[],Jednotkové_Body!J$8,FALSE)*Tabulka9[[#This Row],[GB:Backup]],"")</f>
        <v/>
      </c>
      <c r="P32" s="68" t="str">
        <f>IF($B32&lt;&gt;"",IF(Tabulka9[[#This Row],[Počet kusů]]&lt;&gt;0,SUM(Tabulka9[[#This Row],[Body Základ]:[Body GB:Backup]])*Tabulka9[[#This Row],[Počet kusů]],SUM(Tabulka9[[#This Row],[Body Základ]:[Body GB:Backup]])),"")</f>
        <v/>
      </c>
      <c r="Q32" s="59"/>
      <c r="R32" s="57"/>
      <c r="S32" s="57"/>
    </row>
    <row r="33" spans="2:19" x14ac:dyDescent="0.25">
      <c r="B33" s="56"/>
      <c r="C33" s="17" t="str">
        <f>IFERROR(VLOOKUP(Tabulka9[[#This Row],[Služba]],Tabulka1[],2,FALSE),"")</f>
        <v/>
      </c>
      <c r="D33" s="57"/>
      <c r="E33" s="66"/>
      <c r="F33" s="66"/>
      <c r="G33" s="66"/>
      <c r="H33" s="66"/>
      <c r="I33" s="66"/>
      <c r="J33" s="67" t="str">
        <f>IF($B33&lt;&gt;"",VLOOKUP($B33,Tabulka1[],Jednotkové_Body!E$8,FALSE),"")</f>
        <v/>
      </c>
      <c r="K33" s="67" t="str">
        <f>IF($B33&lt;&gt;"",VLOOKUP($B33,Tabulka1[],Jednotkové_Body!F$8,FALSE)*Tabulka9[[#This Row],[Core]],"")</f>
        <v/>
      </c>
      <c r="L33" s="67" t="str">
        <f>IF($B33&lt;&gt;"",VLOOKUP($B33,Tabulka1[],Jednotkové_Body!G$8,FALSE)*Tabulka9[[#This Row],[GB:RAM]],"")</f>
        <v/>
      </c>
      <c r="M33" s="67" t="str">
        <f>IF($B33&lt;&gt;"",VLOOKUP($B33,Tabulka1[],Jednotkové_Body!H$8,FALSE)*Tabulka9[[#This Row],[GB: COLD Storage]],"")</f>
        <v/>
      </c>
      <c r="N33" s="67" t="str">
        <f>IF($B33&lt;&gt;"",VLOOKUP($B33,Tabulka1[],Jednotkové_Body!I$8,FALSE)*Tabulka9[[#This Row],[GB: HOT/WARM Storage]],"")</f>
        <v/>
      </c>
      <c r="O33" s="67" t="str">
        <f>IF($B33&lt;&gt;"",VLOOKUP($B33,Tabulka1[],Jednotkové_Body!J$8,FALSE)*Tabulka9[[#This Row],[GB:Backup]],"")</f>
        <v/>
      </c>
      <c r="P33" s="68" t="str">
        <f>IF($B33&lt;&gt;"",IF(Tabulka9[[#This Row],[Počet kusů]]&lt;&gt;0,SUM(Tabulka9[[#This Row],[Body Základ]:[Body GB:Backup]])*Tabulka9[[#This Row],[Počet kusů]],SUM(Tabulka9[[#This Row],[Body Základ]:[Body GB:Backup]])),"")</f>
        <v/>
      </c>
      <c r="Q33" s="59"/>
      <c r="R33" s="57"/>
      <c r="S33" s="57"/>
    </row>
    <row r="34" spans="2:19" x14ac:dyDescent="0.25">
      <c r="B34" s="56"/>
      <c r="C34" s="17" t="str">
        <f>IFERROR(VLOOKUP(Tabulka9[[#This Row],[Služba]],Tabulka1[],2,FALSE),"")</f>
        <v/>
      </c>
      <c r="D34" s="57"/>
      <c r="E34" s="66"/>
      <c r="F34" s="66"/>
      <c r="G34" s="66"/>
      <c r="H34" s="66"/>
      <c r="I34" s="66"/>
      <c r="J34" s="67" t="str">
        <f>IF($B34&lt;&gt;"",VLOOKUP($B34,Tabulka1[],Jednotkové_Body!E$8,FALSE),"")</f>
        <v/>
      </c>
      <c r="K34" s="67" t="str">
        <f>IF($B34&lt;&gt;"",VLOOKUP($B34,Tabulka1[],Jednotkové_Body!F$8,FALSE)*Tabulka9[[#This Row],[Core]],"")</f>
        <v/>
      </c>
      <c r="L34" s="67" t="str">
        <f>IF($B34&lt;&gt;"",VLOOKUP($B34,Tabulka1[],Jednotkové_Body!G$8,FALSE)*Tabulka9[[#This Row],[GB:RAM]],"")</f>
        <v/>
      </c>
      <c r="M34" s="67" t="str">
        <f>IF($B34&lt;&gt;"",VLOOKUP($B34,Tabulka1[],Jednotkové_Body!H$8,FALSE)*Tabulka9[[#This Row],[GB: COLD Storage]],"")</f>
        <v/>
      </c>
      <c r="N34" s="67" t="str">
        <f>IF($B34&lt;&gt;"",VLOOKUP($B34,Tabulka1[],Jednotkové_Body!I$8,FALSE)*Tabulka9[[#This Row],[GB: HOT/WARM Storage]],"")</f>
        <v/>
      </c>
      <c r="O34" s="67" t="str">
        <f>IF($B34&lt;&gt;"",VLOOKUP($B34,Tabulka1[],Jednotkové_Body!J$8,FALSE)*Tabulka9[[#This Row],[GB:Backup]],"")</f>
        <v/>
      </c>
      <c r="P34" s="68" t="str">
        <f>IF($B34&lt;&gt;"",IF(Tabulka9[[#This Row],[Počet kusů]]&lt;&gt;0,SUM(Tabulka9[[#This Row],[Body Základ]:[Body GB:Backup]])*Tabulka9[[#This Row],[Počet kusů]],SUM(Tabulka9[[#This Row],[Body Základ]:[Body GB:Backup]])),"")</f>
        <v/>
      </c>
      <c r="Q34" s="59"/>
      <c r="R34" s="57"/>
      <c r="S34" s="57"/>
    </row>
    <row r="35" spans="2:19" x14ac:dyDescent="0.25">
      <c r="B35" s="56"/>
      <c r="C35" s="17" t="str">
        <f>IFERROR(VLOOKUP(Tabulka9[[#This Row],[Služba]],Tabulka1[],2,FALSE),"")</f>
        <v/>
      </c>
      <c r="D35" s="57"/>
      <c r="E35" s="66"/>
      <c r="F35" s="66"/>
      <c r="G35" s="66"/>
      <c r="H35" s="66"/>
      <c r="I35" s="66"/>
      <c r="J35" s="67" t="str">
        <f>IF($B35&lt;&gt;"",VLOOKUP($B35,Tabulka1[],Jednotkové_Body!E$8,FALSE),"")</f>
        <v/>
      </c>
      <c r="K35" s="67" t="str">
        <f>IF($B35&lt;&gt;"",VLOOKUP($B35,Tabulka1[],Jednotkové_Body!F$8,FALSE)*Tabulka9[[#This Row],[Core]],"")</f>
        <v/>
      </c>
      <c r="L35" s="67" t="str">
        <f>IF($B35&lt;&gt;"",VLOOKUP($B35,Tabulka1[],Jednotkové_Body!G$8,FALSE)*Tabulka9[[#This Row],[GB:RAM]],"")</f>
        <v/>
      </c>
      <c r="M35" s="67" t="str">
        <f>IF($B35&lt;&gt;"",VLOOKUP($B35,Tabulka1[],Jednotkové_Body!H$8,FALSE)*Tabulka9[[#This Row],[GB: COLD Storage]],"")</f>
        <v/>
      </c>
      <c r="N35" s="67" t="str">
        <f>IF($B35&lt;&gt;"",VLOOKUP($B35,Tabulka1[],Jednotkové_Body!I$8,FALSE)*Tabulka9[[#This Row],[GB: HOT/WARM Storage]],"")</f>
        <v/>
      </c>
      <c r="O35" s="67" t="str">
        <f>IF($B35&lt;&gt;"",VLOOKUP($B35,Tabulka1[],Jednotkové_Body!J$8,FALSE)*Tabulka9[[#This Row],[GB:Backup]],"")</f>
        <v/>
      </c>
      <c r="P35" s="68" t="str">
        <f>IF($B35&lt;&gt;"",IF(Tabulka9[[#This Row],[Počet kusů]]&lt;&gt;0,SUM(Tabulka9[[#This Row],[Body Základ]:[Body GB:Backup]])*Tabulka9[[#This Row],[Počet kusů]],SUM(Tabulka9[[#This Row],[Body Základ]:[Body GB:Backup]])),"")</f>
        <v/>
      </c>
      <c r="Q35" s="59"/>
      <c r="R35" s="57"/>
      <c r="S35" s="57"/>
    </row>
    <row r="36" spans="2:19" x14ac:dyDescent="0.25">
      <c r="B36" s="56"/>
      <c r="C36" s="17" t="str">
        <f>IFERROR(VLOOKUP(Tabulka9[[#This Row],[Služba]],Tabulka1[],2,FALSE),"")</f>
        <v/>
      </c>
      <c r="D36" s="57"/>
      <c r="E36" s="66"/>
      <c r="F36" s="66"/>
      <c r="G36" s="66"/>
      <c r="H36" s="66"/>
      <c r="I36" s="66"/>
      <c r="J36" s="67" t="str">
        <f>IF($B36&lt;&gt;"",VLOOKUP($B36,Tabulka1[],Jednotkové_Body!E$8,FALSE),"")</f>
        <v/>
      </c>
      <c r="K36" s="67" t="str">
        <f>IF($B36&lt;&gt;"",VLOOKUP($B36,Tabulka1[],Jednotkové_Body!F$8,FALSE)*Tabulka9[[#This Row],[Core]],"")</f>
        <v/>
      </c>
      <c r="L36" s="67" t="str">
        <f>IF($B36&lt;&gt;"",VLOOKUP($B36,Tabulka1[],Jednotkové_Body!G$8,FALSE)*Tabulka9[[#This Row],[GB:RAM]],"")</f>
        <v/>
      </c>
      <c r="M36" s="67" t="str">
        <f>IF($B36&lt;&gt;"",VLOOKUP($B36,Tabulka1[],Jednotkové_Body!H$8,FALSE)*Tabulka9[[#This Row],[GB: COLD Storage]],"")</f>
        <v/>
      </c>
      <c r="N36" s="67" t="str">
        <f>IF($B36&lt;&gt;"",VLOOKUP($B36,Tabulka1[],Jednotkové_Body!I$8,FALSE)*Tabulka9[[#This Row],[GB: HOT/WARM Storage]],"")</f>
        <v/>
      </c>
      <c r="O36" s="67" t="str">
        <f>IF($B36&lt;&gt;"",VLOOKUP($B36,Tabulka1[],Jednotkové_Body!J$8,FALSE)*Tabulka9[[#This Row],[GB:Backup]],"")</f>
        <v/>
      </c>
      <c r="P36" s="68" t="str">
        <f>IF($B36&lt;&gt;"",IF(Tabulka9[[#This Row],[Počet kusů]]&lt;&gt;0,SUM(Tabulka9[[#This Row],[Body Základ]:[Body GB:Backup]])*Tabulka9[[#This Row],[Počet kusů]],SUM(Tabulka9[[#This Row],[Body Základ]:[Body GB:Backup]])),"")</f>
        <v/>
      </c>
      <c r="Q36" s="59"/>
      <c r="R36" s="57"/>
      <c r="S36" s="57"/>
    </row>
    <row r="37" spans="2:19" x14ac:dyDescent="0.25">
      <c r="B37" s="56"/>
      <c r="C37" s="17" t="str">
        <f>IFERROR(VLOOKUP(Tabulka9[[#This Row],[Služba]],Tabulka1[],2,FALSE),"")</f>
        <v/>
      </c>
      <c r="D37" s="57"/>
      <c r="E37" s="66"/>
      <c r="F37" s="66"/>
      <c r="G37" s="66"/>
      <c r="H37" s="66"/>
      <c r="I37" s="66"/>
      <c r="J37" s="67" t="str">
        <f>IF($B37&lt;&gt;"",VLOOKUP($B37,Tabulka1[],Jednotkové_Body!E$8,FALSE),"")</f>
        <v/>
      </c>
      <c r="K37" s="67" t="str">
        <f>IF($B37&lt;&gt;"",VLOOKUP($B37,Tabulka1[],Jednotkové_Body!F$8,FALSE)*Tabulka9[[#This Row],[Core]],"")</f>
        <v/>
      </c>
      <c r="L37" s="67" t="str">
        <f>IF($B37&lt;&gt;"",VLOOKUP($B37,Tabulka1[],Jednotkové_Body!G$8,FALSE)*Tabulka9[[#This Row],[GB:RAM]],"")</f>
        <v/>
      </c>
      <c r="M37" s="67" t="str">
        <f>IF($B37&lt;&gt;"",VLOOKUP($B37,Tabulka1[],Jednotkové_Body!H$8,FALSE)*Tabulka9[[#This Row],[GB: COLD Storage]],"")</f>
        <v/>
      </c>
      <c r="N37" s="67" t="str">
        <f>IF($B37&lt;&gt;"",VLOOKUP($B37,Tabulka1[],Jednotkové_Body!I$8,FALSE)*Tabulka9[[#This Row],[GB: HOT/WARM Storage]],"")</f>
        <v/>
      </c>
      <c r="O37" s="67" t="str">
        <f>IF($B37&lt;&gt;"",VLOOKUP($B37,Tabulka1[],Jednotkové_Body!J$8,FALSE)*Tabulka9[[#This Row],[GB:Backup]],"")</f>
        <v/>
      </c>
      <c r="P37" s="68" t="str">
        <f>IF($B37&lt;&gt;"",IF(Tabulka9[[#This Row],[Počet kusů]]&lt;&gt;0,SUM(Tabulka9[[#This Row],[Body Základ]:[Body GB:Backup]])*Tabulka9[[#This Row],[Počet kusů]],SUM(Tabulka9[[#This Row],[Body Základ]:[Body GB:Backup]])),"")</f>
        <v/>
      </c>
      <c r="Q37" s="59"/>
      <c r="R37" s="57"/>
      <c r="S37" s="57"/>
    </row>
    <row r="38" spans="2:19" x14ac:dyDescent="0.25">
      <c r="B38" s="56"/>
      <c r="C38" s="17" t="str">
        <f>IFERROR(VLOOKUP(Tabulka9[[#This Row],[Služba]],Tabulka1[],2,FALSE),"")</f>
        <v/>
      </c>
      <c r="D38" s="57"/>
      <c r="E38" s="66"/>
      <c r="F38" s="66"/>
      <c r="G38" s="66"/>
      <c r="H38" s="66"/>
      <c r="I38" s="66"/>
      <c r="J38" s="67" t="str">
        <f>IF($B38&lt;&gt;"",VLOOKUP($B38,Tabulka1[],Jednotkové_Body!E$8,FALSE),"")</f>
        <v/>
      </c>
      <c r="K38" s="67" t="str">
        <f>IF($B38&lt;&gt;"",VLOOKUP($B38,Tabulka1[],Jednotkové_Body!F$8,FALSE)*Tabulka9[[#This Row],[Core]],"")</f>
        <v/>
      </c>
      <c r="L38" s="67" t="str">
        <f>IF($B38&lt;&gt;"",VLOOKUP($B38,Tabulka1[],Jednotkové_Body!G$8,FALSE)*Tabulka9[[#This Row],[GB:RAM]],"")</f>
        <v/>
      </c>
      <c r="M38" s="67" t="str">
        <f>IF($B38&lt;&gt;"",VLOOKUP($B38,Tabulka1[],Jednotkové_Body!H$8,FALSE)*Tabulka9[[#This Row],[GB: COLD Storage]],"")</f>
        <v/>
      </c>
      <c r="N38" s="67" t="str">
        <f>IF($B38&lt;&gt;"",VLOOKUP($B38,Tabulka1[],Jednotkové_Body!I$8,FALSE)*Tabulka9[[#This Row],[GB: HOT/WARM Storage]],"")</f>
        <v/>
      </c>
      <c r="O38" s="67" t="str">
        <f>IF($B38&lt;&gt;"",VLOOKUP($B38,Tabulka1[],Jednotkové_Body!J$8,FALSE)*Tabulka9[[#This Row],[GB:Backup]],"")</f>
        <v/>
      </c>
      <c r="P38" s="68" t="str">
        <f>IF($B38&lt;&gt;"",IF(Tabulka9[[#This Row],[Počet kusů]]&lt;&gt;0,SUM(Tabulka9[[#This Row],[Body Základ]:[Body GB:Backup]])*Tabulka9[[#This Row],[Počet kusů]],SUM(Tabulka9[[#This Row],[Body Základ]:[Body GB:Backup]])),"")</f>
        <v/>
      </c>
      <c r="Q38" s="59"/>
      <c r="R38" s="57"/>
      <c r="S38" s="57"/>
    </row>
    <row r="39" spans="2:19" x14ac:dyDescent="0.25">
      <c r="B39" s="56"/>
      <c r="C39" s="17" t="str">
        <f>IFERROR(VLOOKUP(Tabulka9[[#This Row],[Služba]],Tabulka1[],2,FALSE),"")</f>
        <v/>
      </c>
      <c r="D39" s="57"/>
      <c r="E39" s="66"/>
      <c r="F39" s="66"/>
      <c r="G39" s="66"/>
      <c r="H39" s="66"/>
      <c r="I39" s="66"/>
      <c r="J39" s="67" t="str">
        <f>IF($B39&lt;&gt;"",VLOOKUP($B39,Tabulka1[],Jednotkové_Body!E$8,FALSE),"")</f>
        <v/>
      </c>
      <c r="K39" s="67" t="str">
        <f>IF($B39&lt;&gt;"",VLOOKUP($B39,Tabulka1[],Jednotkové_Body!F$8,FALSE)*Tabulka9[[#This Row],[Core]],"")</f>
        <v/>
      </c>
      <c r="L39" s="67" t="str">
        <f>IF($B39&lt;&gt;"",VLOOKUP($B39,Tabulka1[],Jednotkové_Body!G$8,FALSE)*Tabulka9[[#This Row],[GB:RAM]],"")</f>
        <v/>
      </c>
      <c r="M39" s="67" t="str">
        <f>IF($B39&lt;&gt;"",VLOOKUP($B39,Tabulka1[],Jednotkové_Body!H$8,FALSE)*Tabulka9[[#This Row],[GB: COLD Storage]],"")</f>
        <v/>
      </c>
      <c r="N39" s="67" t="str">
        <f>IF($B39&lt;&gt;"",VLOOKUP($B39,Tabulka1[],Jednotkové_Body!I$8,FALSE)*Tabulka9[[#This Row],[GB: HOT/WARM Storage]],"")</f>
        <v/>
      </c>
      <c r="O39" s="67" t="str">
        <f>IF($B39&lt;&gt;"",VLOOKUP($B39,Tabulka1[],Jednotkové_Body!J$8,FALSE)*Tabulka9[[#This Row],[GB:Backup]],"")</f>
        <v/>
      </c>
      <c r="P39" s="68" t="str">
        <f>IF($B39&lt;&gt;"",IF(Tabulka9[[#This Row],[Počet kusů]]&lt;&gt;0,SUM(Tabulka9[[#This Row],[Body Základ]:[Body GB:Backup]])*Tabulka9[[#This Row],[Počet kusů]],SUM(Tabulka9[[#This Row],[Body Základ]:[Body GB:Backup]])),"")</f>
        <v/>
      </c>
      <c r="Q39" s="59"/>
      <c r="R39" s="57"/>
      <c r="S39" s="57"/>
    </row>
    <row r="40" spans="2:19" x14ac:dyDescent="0.25">
      <c r="B40" s="56"/>
      <c r="C40" s="17" t="str">
        <f>IFERROR(VLOOKUP(Tabulka9[[#This Row],[Služba]],Tabulka1[],2,FALSE),"")</f>
        <v/>
      </c>
      <c r="D40" s="57"/>
      <c r="E40" s="66"/>
      <c r="F40" s="66"/>
      <c r="G40" s="66"/>
      <c r="H40" s="66"/>
      <c r="I40" s="66"/>
      <c r="J40" s="67" t="str">
        <f>IF($B40&lt;&gt;"",VLOOKUP($B40,Tabulka1[],Jednotkové_Body!E$8,FALSE),"")</f>
        <v/>
      </c>
      <c r="K40" s="67" t="str">
        <f>IF($B40&lt;&gt;"",VLOOKUP($B40,Tabulka1[],Jednotkové_Body!F$8,FALSE)*Tabulka9[[#This Row],[Core]],"")</f>
        <v/>
      </c>
      <c r="L40" s="67" t="str">
        <f>IF($B40&lt;&gt;"",VLOOKUP($B40,Tabulka1[],Jednotkové_Body!G$8,FALSE)*Tabulka9[[#This Row],[GB:RAM]],"")</f>
        <v/>
      </c>
      <c r="M40" s="67" t="str">
        <f>IF($B40&lt;&gt;"",VLOOKUP($B40,Tabulka1[],Jednotkové_Body!H$8,FALSE)*Tabulka9[[#This Row],[GB: COLD Storage]],"")</f>
        <v/>
      </c>
      <c r="N40" s="67" t="str">
        <f>IF($B40&lt;&gt;"",VLOOKUP($B40,Tabulka1[],Jednotkové_Body!I$8,FALSE)*Tabulka9[[#This Row],[GB: HOT/WARM Storage]],"")</f>
        <v/>
      </c>
      <c r="O40" s="67" t="str">
        <f>IF($B40&lt;&gt;"",VLOOKUP($B40,Tabulka1[],Jednotkové_Body!J$8,FALSE)*Tabulka9[[#This Row],[GB:Backup]],"")</f>
        <v/>
      </c>
      <c r="P40" s="68" t="str">
        <f>IF($B40&lt;&gt;"",IF(Tabulka9[[#This Row],[Počet kusů]]&lt;&gt;0,SUM(Tabulka9[[#This Row],[Body Základ]:[Body GB:Backup]])*Tabulka9[[#This Row],[Počet kusů]],SUM(Tabulka9[[#This Row],[Body Základ]:[Body GB:Backup]])),"")</f>
        <v/>
      </c>
      <c r="Q40" s="59"/>
      <c r="R40" s="57"/>
      <c r="S40" s="57"/>
    </row>
    <row r="41" spans="2:19" x14ac:dyDescent="0.25">
      <c r="B41" s="56"/>
      <c r="C41" s="17" t="str">
        <f>IFERROR(VLOOKUP(Tabulka9[[#This Row],[Služba]],Tabulka1[],2,FALSE),"")</f>
        <v/>
      </c>
      <c r="D41" s="57"/>
      <c r="E41" s="66"/>
      <c r="F41" s="66"/>
      <c r="G41" s="66"/>
      <c r="H41" s="66"/>
      <c r="I41" s="66"/>
      <c r="J41" s="67" t="str">
        <f>IF($B41&lt;&gt;"",VLOOKUP($B41,Tabulka1[],Jednotkové_Body!E$8,FALSE),"")</f>
        <v/>
      </c>
      <c r="K41" s="67" t="str">
        <f>IF($B41&lt;&gt;"",VLOOKUP($B41,Tabulka1[],Jednotkové_Body!F$8,FALSE)*Tabulka9[[#This Row],[Core]],"")</f>
        <v/>
      </c>
      <c r="L41" s="67" t="str">
        <f>IF($B41&lt;&gt;"",VLOOKUP($B41,Tabulka1[],Jednotkové_Body!G$8,FALSE)*Tabulka9[[#This Row],[GB:RAM]],"")</f>
        <v/>
      </c>
      <c r="M41" s="67" t="str">
        <f>IF($B41&lt;&gt;"",VLOOKUP($B41,Tabulka1[],Jednotkové_Body!H$8,FALSE)*Tabulka9[[#This Row],[GB: COLD Storage]],"")</f>
        <v/>
      </c>
      <c r="N41" s="67" t="str">
        <f>IF($B41&lt;&gt;"",VLOOKUP($B41,Tabulka1[],Jednotkové_Body!I$8,FALSE)*Tabulka9[[#This Row],[GB: HOT/WARM Storage]],"")</f>
        <v/>
      </c>
      <c r="O41" s="67" t="str">
        <f>IF($B41&lt;&gt;"",VLOOKUP($B41,Tabulka1[],Jednotkové_Body!J$8,FALSE)*Tabulka9[[#This Row],[GB:Backup]],"")</f>
        <v/>
      </c>
      <c r="P41" s="68" t="str">
        <f>IF($B41&lt;&gt;"",IF(Tabulka9[[#This Row],[Počet kusů]]&lt;&gt;0,SUM(Tabulka9[[#This Row],[Body Základ]:[Body GB:Backup]])*Tabulka9[[#This Row],[Počet kusů]],SUM(Tabulka9[[#This Row],[Body Základ]:[Body GB:Backup]])),"")</f>
        <v/>
      </c>
      <c r="Q41" s="59"/>
      <c r="R41" s="57"/>
      <c r="S41" s="57"/>
    </row>
    <row r="42" spans="2:19" x14ac:dyDescent="0.25">
      <c r="B42" s="56"/>
      <c r="C42" s="17" t="str">
        <f>IFERROR(VLOOKUP(Tabulka9[[#This Row],[Služba]],Tabulka1[],2,FALSE),"")</f>
        <v/>
      </c>
      <c r="D42" s="57"/>
      <c r="E42" s="66"/>
      <c r="F42" s="66"/>
      <c r="G42" s="66"/>
      <c r="H42" s="66"/>
      <c r="I42" s="66"/>
      <c r="J42" s="67" t="str">
        <f>IF($B42&lt;&gt;"",VLOOKUP($B42,Tabulka1[],Jednotkové_Body!E$8,FALSE),"")</f>
        <v/>
      </c>
      <c r="K42" s="67" t="str">
        <f>IF($B42&lt;&gt;"",VLOOKUP($B42,Tabulka1[],Jednotkové_Body!F$8,FALSE)*Tabulka9[[#This Row],[Core]],"")</f>
        <v/>
      </c>
      <c r="L42" s="67" t="str">
        <f>IF($B42&lt;&gt;"",VLOOKUP($B42,Tabulka1[],Jednotkové_Body!G$8,FALSE)*Tabulka9[[#This Row],[GB:RAM]],"")</f>
        <v/>
      </c>
      <c r="M42" s="67" t="str">
        <f>IF($B42&lt;&gt;"",VLOOKUP($B42,Tabulka1[],Jednotkové_Body!H$8,FALSE)*Tabulka9[[#This Row],[GB: COLD Storage]],"")</f>
        <v/>
      </c>
      <c r="N42" s="67" t="str">
        <f>IF($B42&lt;&gt;"",VLOOKUP($B42,Tabulka1[],Jednotkové_Body!I$8,FALSE)*Tabulka9[[#This Row],[GB: HOT/WARM Storage]],"")</f>
        <v/>
      </c>
      <c r="O42" s="67" t="str">
        <f>IF($B42&lt;&gt;"",VLOOKUP($B42,Tabulka1[],Jednotkové_Body!J$8,FALSE)*Tabulka9[[#This Row],[GB:Backup]],"")</f>
        <v/>
      </c>
      <c r="P42" s="68" t="str">
        <f>IF($B42&lt;&gt;"",IF(Tabulka9[[#This Row],[Počet kusů]]&lt;&gt;0,SUM(Tabulka9[[#This Row],[Body Základ]:[Body GB:Backup]])*Tabulka9[[#This Row],[Počet kusů]],SUM(Tabulka9[[#This Row],[Body Základ]:[Body GB:Backup]])),"")</f>
        <v/>
      </c>
      <c r="Q42" s="59"/>
      <c r="R42" s="57"/>
      <c r="S42" s="57"/>
    </row>
    <row r="43" spans="2:19" x14ac:dyDescent="0.25">
      <c r="B43" s="56"/>
      <c r="C43" s="17" t="str">
        <f>IFERROR(VLOOKUP(Tabulka9[[#This Row],[Služba]],Tabulka1[],2,FALSE),"")</f>
        <v/>
      </c>
      <c r="D43" s="57"/>
      <c r="E43" s="66"/>
      <c r="F43" s="66"/>
      <c r="G43" s="66"/>
      <c r="H43" s="66"/>
      <c r="I43" s="66"/>
      <c r="J43" s="67" t="str">
        <f>IF($B43&lt;&gt;"",VLOOKUP($B43,Tabulka1[],Jednotkové_Body!E$8,FALSE),"")</f>
        <v/>
      </c>
      <c r="K43" s="67" t="str">
        <f>IF($B43&lt;&gt;"",VLOOKUP($B43,Tabulka1[],Jednotkové_Body!F$8,FALSE)*Tabulka9[[#This Row],[Core]],"")</f>
        <v/>
      </c>
      <c r="L43" s="67" t="str">
        <f>IF($B43&lt;&gt;"",VLOOKUP($B43,Tabulka1[],Jednotkové_Body!G$8,FALSE)*Tabulka9[[#This Row],[GB:RAM]],"")</f>
        <v/>
      </c>
      <c r="M43" s="67" t="str">
        <f>IF($B43&lt;&gt;"",VLOOKUP($B43,Tabulka1[],Jednotkové_Body!H$8,FALSE)*Tabulka9[[#This Row],[GB: COLD Storage]],"")</f>
        <v/>
      </c>
      <c r="N43" s="67" t="str">
        <f>IF($B43&lt;&gt;"",VLOOKUP($B43,Tabulka1[],Jednotkové_Body!I$8,FALSE)*Tabulka9[[#This Row],[GB: HOT/WARM Storage]],"")</f>
        <v/>
      </c>
      <c r="O43" s="67" t="str">
        <f>IF($B43&lt;&gt;"",VLOOKUP($B43,Tabulka1[],Jednotkové_Body!J$8,FALSE)*Tabulka9[[#This Row],[GB:Backup]],"")</f>
        <v/>
      </c>
      <c r="P43" s="68" t="str">
        <f>IF($B43&lt;&gt;"",IF(Tabulka9[[#This Row],[Počet kusů]]&lt;&gt;0,SUM(Tabulka9[[#This Row],[Body Základ]:[Body GB:Backup]])*Tabulka9[[#This Row],[Počet kusů]],SUM(Tabulka9[[#This Row],[Body Základ]:[Body GB:Backup]])),"")</f>
        <v/>
      </c>
      <c r="Q43" s="59"/>
      <c r="R43" s="57"/>
      <c r="S43" s="57"/>
    </row>
    <row r="44" spans="2:19" x14ac:dyDescent="0.25">
      <c r="B44" s="56"/>
      <c r="C44" s="17" t="str">
        <f>IFERROR(VLOOKUP(Tabulka9[[#This Row],[Služba]],Tabulka1[],2,FALSE),"")</f>
        <v/>
      </c>
      <c r="D44" s="57"/>
      <c r="E44" s="66"/>
      <c r="F44" s="66"/>
      <c r="G44" s="66"/>
      <c r="H44" s="66"/>
      <c r="I44" s="66"/>
      <c r="J44" s="67" t="str">
        <f>IF($B44&lt;&gt;"",VLOOKUP($B44,Tabulka1[],Jednotkové_Body!E$8,FALSE),"")</f>
        <v/>
      </c>
      <c r="K44" s="67" t="str">
        <f>IF($B44&lt;&gt;"",VLOOKUP($B44,Tabulka1[],Jednotkové_Body!F$8,FALSE)*Tabulka9[[#This Row],[Core]],"")</f>
        <v/>
      </c>
      <c r="L44" s="67" t="str">
        <f>IF($B44&lt;&gt;"",VLOOKUP($B44,Tabulka1[],Jednotkové_Body!G$8,FALSE)*Tabulka9[[#This Row],[GB:RAM]],"")</f>
        <v/>
      </c>
      <c r="M44" s="67" t="str">
        <f>IF($B44&lt;&gt;"",VLOOKUP($B44,Tabulka1[],Jednotkové_Body!H$8,FALSE)*Tabulka9[[#This Row],[GB: COLD Storage]],"")</f>
        <v/>
      </c>
      <c r="N44" s="67" t="str">
        <f>IF($B44&lt;&gt;"",VLOOKUP($B44,Tabulka1[],Jednotkové_Body!I$8,FALSE)*Tabulka9[[#This Row],[GB: HOT/WARM Storage]],"")</f>
        <v/>
      </c>
      <c r="O44" s="67" t="str">
        <f>IF($B44&lt;&gt;"",VLOOKUP($B44,Tabulka1[],Jednotkové_Body!J$8,FALSE)*Tabulka9[[#This Row],[GB:Backup]],"")</f>
        <v/>
      </c>
      <c r="P44" s="68" t="str">
        <f>IF($B44&lt;&gt;"",IF(Tabulka9[[#This Row],[Počet kusů]]&lt;&gt;0,SUM(Tabulka9[[#This Row],[Body Základ]:[Body GB:Backup]])*Tabulka9[[#This Row],[Počet kusů]],SUM(Tabulka9[[#This Row],[Body Základ]:[Body GB:Backup]])),"")</f>
        <v/>
      </c>
      <c r="Q44" s="59"/>
      <c r="R44" s="57"/>
      <c r="S44" s="57"/>
    </row>
    <row r="45" spans="2:19" x14ac:dyDescent="0.25">
      <c r="B45" s="56"/>
      <c r="C45" s="17" t="str">
        <f>IFERROR(VLOOKUP(Tabulka9[[#This Row],[Služba]],Tabulka1[],2,FALSE),"")</f>
        <v/>
      </c>
      <c r="D45" s="57"/>
      <c r="E45" s="66"/>
      <c r="F45" s="66"/>
      <c r="G45" s="66"/>
      <c r="H45" s="66"/>
      <c r="I45" s="66"/>
      <c r="J45" s="67" t="str">
        <f>IF($B45&lt;&gt;"",VLOOKUP($B45,Tabulka1[],Jednotkové_Body!E$8,FALSE),"")</f>
        <v/>
      </c>
      <c r="K45" s="67" t="str">
        <f>IF($B45&lt;&gt;"",VLOOKUP($B45,Tabulka1[],Jednotkové_Body!F$8,FALSE)*Tabulka9[[#This Row],[Core]],"")</f>
        <v/>
      </c>
      <c r="L45" s="67" t="str">
        <f>IF($B45&lt;&gt;"",VLOOKUP($B45,Tabulka1[],Jednotkové_Body!G$8,FALSE)*Tabulka9[[#This Row],[GB:RAM]],"")</f>
        <v/>
      </c>
      <c r="M45" s="67" t="str">
        <f>IF($B45&lt;&gt;"",VLOOKUP($B45,Tabulka1[],Jednotkové_Body!H$8,FALSE)*Tabulka9[[#This Row],[GB: COLD Storage]],"")</f>
        <v/>
      </c>
      <c r="N45" s="67" t="str">
        <f>IF($B45&lt;&gt;"",VLOOKUP($B45,Tabulka1[],Jednotkové_Body!I$8,FALSE)*Tabulka9[[#This Row],[GB: HOT/WARM Storage]],"")</f>
        <v/>
      </c>
      <c r="O45" s="67" t="str">
        <f>IF($B45&lt;&gt;"",VLOOKUP($B45,Tabulka1[],Jednotkové_Body!J$8,FALSE)*Tabulka9[[#This Row],[GB:Backup]],"")</f>
        <v/>
      </c>
      <c r="P45" s="68" t="str">
        <f>IF($B45&lt;&gt;"",IF(Tabulka9[[#This Row],[Počet kusů]]&lt;&gt;0,SUM(Tabulka9[[#This Row],[Body Základ]:[Body GB:Backup]])*Tabulka9[[#This Row],[Počet kusů]],SUM(Tabulka9[[#This Row],[Body Základ]:[Body GB:Backup]])),"")</f>
        <v/>
      </c>
      <c r="Q45" s="59"/>
      <c r="R45" s="57"/>
      <c r="S45" s="57"/>
    </row>
    <row r="46" spans="2:19" x14ac:dyDescent="0.25">
      <c r="B46" s="56"/>
      <c r="C46" s="17" t="str">
        <f>IFERROR(VLOOKUP(Tabulka9[[#This Row],[Služba]],Tabulka1[],2,FALSE),"")</f>
        <v/>
      </c>
      <c r="D46" s="57"/>
      <c r="E46" s="66"/>
      <c r="F46" s="66"/>
      <c r="G46" s="66"/>
      <c r="H46" s="66"/>
      <c r="I46" s="66"/>
      <c r="J46" s="67" t="str">
        <f>IF($B46&lt;&gt;"",VLOOKUP($B46,Tabulka1[],Jednotkové_Body!E$8,FALSE),"")</f>
        <v/>
      </c>
      <c r="K46" s="67" t="str">
        <f>IF($B46&lt;&gt;"",VLOOKUP($B46,Tabulka1[],Jednotkové_Body!F$8,FALSE)*Tabulka9[[#This Row],[Core]],"")</f>
        <v/>
      </c>
      <c r="L46" s="67" t="str">
        <f>IF($B46&lt;&gt;"",VLOOKUP($B46,Tabulka1[],Jednotkové_Body!G$8,FALSE)*Tabulka9[[#This Row],[GB:RAM]],"")</f>
        <v/>
      </c>
      <c r="M46" s="67" t="str">
        <f>IF($B46&lt;&gt;"",VLOOKUP($B46,Tabulka1[],Jednotkové_Body!H$8,FALSE)*Tabulka9[[#This Row],[GB: COLD Storage]],"")</f>
        <v/>
      </c>
      <c r="N46" s="67" t="str">
        <f>IF($B46&lt;&gt;"",VLOOKUP($B46,Tabulka1[],Jednotkové_Body!I$8,FALSE)*Tabulka9[[#This Row],[GB: HOT/WARM Storage]],"")</f>
        <v/>
      </c>
      <c r="O46" s="67" t="str">
        <f>IF($B46&lt;&gt;"",VLOOKUP($B46,Tabulka1[],Jednotkové_Body!J$8,FALSE)*Tabulka9[[#This Row],[GB:Backup]],"")</f>
        <v/>
      </c>
      <c r="P46" s="68" t="str">
        <f>IF($B46&lt;&gt;"",IF(Tabulka9[[#This Row],[Počet kusů]]&lt;&gt;0,SUM(Tabulka9[[#This Row],[Body Základ]:[Body GB:Backup]])*Tabulka9[[#This Row],[Počet kusů]],SUM(Tabulka9[[#This Row],[Body Základ]:[Body GB:Backup]])),"")</f>
        <v/>
      </c>
      <c r="Q46" s="59"/>
      <c r="R46" s="57"/>
      <c r="S46" s="57"/>
    </row>
    <row r="47" spans="2:19" x14ac:dyDescent="0.25">
      <c r="B47" s="56"/>
      <c r="C47" s="17" t="str">
        <f>IFERROR(VLOOKUP(Tabulka9[[#This Row],[Služba]],Tabulka1[],2,FALSE),"")</f>
        <v/>
      </c>
      <c r="D47" s="57"/>
      <c r="E47" s="66"/>
      <c r="F47" s="66"/>
      <c r="G47" s="66"/>
      <c r="H47" s="66"/>
      <c r="I47" s="66"/>
      <c r="J47" s="67" t="str">
        <f>IF($B47&lt;&gt;"",VLOOKUP($B47,Tabulka1[],Jednotkové_Body!E$8,FALSE),"")</f>
        <v/>
      </c>
      <c r="K47" s="67" t="str">
        <f>IF($B47&lt;&gt;"",VLOOKUP($B47,Tabulka1[],Jednotkové_Body!F$8,FALSE)*Tabulka9[[#This Row],[Core]],"")</f>
        <v/>
      </c>
      <c r="L47" s="67" t="str">
        <f>IF($B47&lt;&gt;"",VLOOKUP($B47,Tabulka1[],Jednotkové_Body!G$8,FALSE)*Tabulka9[[#This Row],[GB:RAM]],"")</f>
        <v/>
      </c>
      <c r="M47" s="67" t="str">
        <f>IF($B47&lt;&gt;"",VLOOKUP($B47,Tabulka1[],Jednotkové_Body!H$8,FALSE)*Tabulka9[[#This Row],[GB: COLD Storage]],"")</f>
        <v/>
      </c>
      <c r="N47" s="67" t="str">
        <f>IF($B47&lt;&gt;"",VLOOKUP($B47,Tabulka1[],Jednotkové_Body!I$8,FALSE)*Tabulka9[[#This Row],[GB: HOT/WARM Storage]],"")</f>
        <v/>
      </c>
      <c r="O47" s="67" t="str">
        <f>IF($B47&lt;&gt;"",VLOOKUP($B47,Tabulka1[],Jednotkové_Body!J$8,FALSE)*Tabulka9[[#This Row],[GB:Backup]],"")</f>
        <v/>
      </c>
      <c r="P47" s="68" t="str">
        <f>IF($B47&lt;&gt;"",IF(Tabulka9[[#This Row],[Počet kusů]]&lt;&gt;0,SUM(Tabulka9[[#This Row],[Body Základ]:[Body GB:Backup]])*Tabulka9[[#This Row],[Počet kusů]],SUM(Tabulka9[[#This Row],[Body Základ]:[Body GB:Backup]])),"")</f>
        <v/>
      </c>
      <c r="Q47" s="59"/>
      <c r="R47" s="57"/>
      <c r="S47" s="57"/>
    </row>
    <row r="48" spans="2:19" x14ac:dyDescent="0.25">
      <c r="B48" s="56"/>
      <c r="C48" s="17" t="str">
        <f>IFERROR(VLOOKUP(Tabulka9[[#This Row],[Služba]],Tabulka1[],2,FALSE),"")</f>
        <v/>
      </c>
      <c r="D48" s="57"/>
      <c r="E48" s="66"/>
      <c r="F48" s="66"/>
      <c r="G48" s="66"/>
      <c r="H48" s="66"/>
      <c r="I48" s="66"/>
      <c r="J48" s="67" t="str">
        <f>IF($B48&lt;&gt;"",VLOOKUP($B48,Tabulka1[],Jednotkové_Body!E$8,FALSE),"")</f>
        <v/>
      </c>
      <c r="K48" s="67" t="str">
        <f>IF($B48&lt;&gt;"",VLOOKUP($B48,Tabulka1[],Jednotkové_Body!F$8,FALSE)*Tabulka9[[#This Row],[Core]],"")</f>
        <v/>
      </c>
      <c r="L48" s="67" t="str">
        <f>IF($B48&lt;&gt;"",VLOOKUP($B48,Tabulka1[],Jednotkové_Body!G$8,FALSE)*Tabulka9[[#This Row],[GB:RAM]],"")</f>
        <v/>
      </c>
      <c r="M48" s="67" t="str">
        <f>IF($B48&lt;&gt;"",VLOOKUP($B48,Tabulka1[],Jednotkové_Body!H$8,FALSE)*Tabulka9[[#This Row],[GB: COLD Storage]],"")</f>
        <v/>
      </c>
      <c r="N48" s="67" t="str">
        <f>IF($B48&lt;&gt;"",VLOOKUP($B48,Tabulka1[],Jednotkové_Body!I$8,FALSE)*Tabulka9[[#This Row],[GB: HOT/WARM Storage]],"")</f>
        <v/>
      </c>
      <c r="O48" s="67" t="str">
        <f>IF($B48&lt;&gt;"",VLOOKUP($B48,Tabulka1[],Jednotkové_Body!J$8,FALSE)*Tabulka9[[#This Row],[GB:Backup]],"")</f>
        <v/>
      </c>
      <c r="P48" s="68" t="str">
        <f>IF($B48&lt;&gt;"",IF(Tabulka9[[#This Row],[Počet kusů]]&lt;&gt;0,SUM(Tabulka9[[#This Row],[Body Základ]:[Body GB:Backup]])*Tabulka9[[#This Row],[Počet kusů]],SUM(Tabulka9[[#This Row],[Body Základ]:[Body GB:Backup]])),"")</f>
        <v/>
      </c>
      <c r="Q48" s="59"/>
      <c r="R48" s="57"/>
      <c r="S48" s="57"/>
    </row>
    <row r="49" spans="2:19" x14ac:dyDescent="0.25">
      <c r="B49" s="56"/>
      <c r="C49" s="17" t="str">
        <f>IFERROR(VLOOKUP(Tabulka9[[#This Row],[Služba]],Tabulka1[],2,FALSE),"")</f>
        <v/>
      </c>
      <c r="D49" s="57"/>
      <c r="E49" s="66"/>
      <c r="F49" s="66"/>
      <c r="G49" s="66"/>
      <c r="H49" s="66"/>
      <c r="I49" s="66"/>
      <c r="J49" s="67" t="str">
        <f>IF($B49&lt;&gt;"",VLOOKUP($B49,Tabulka1[],Jednotkové_Body!E$8,FALSE),"")</f>
        <v/>
      </c>
      <c r="K49" s="67" t="str">
        <f>IF($B49&lt;&gt;"",VLOOKUP($B49,Tabulka1[],Jednotkové_Body!F$8,FALSE)*Tabulka9[[#This Row],[Core]],"")</f>
        <v/>
      </c>
      <c r="L49" s="67" t="str">
        <f>IF($B49&lt;&gt;"",VLOOKUP($B49,Tabulka1[],Jednotkové_Body!G$8,FALSE)*Tabulka9[[#This Row],[GB:RAM]],"")</f>
        <v/>
      </c>
      <c r="M49" s="67" t="str">
        <f>IF($B49&lt;&gt;"",VLOOKUP($B49,Tabulka1[],Jednotkové_Body!H$8,FALSE)*Tabulka9[[#This Row],[GB: COLD Storage]],"")</f>
        <v/>
      </c>
      <c r="N49" s="67" t="str">
        <f>IF($B49&lt;&gt;"",VLOOKUP($B49,Tabulka1[],Jednotkové_Body!I$8,FALSE)*Tabulka9[[#This Row],[GB: HOT/WARM Storage]],"")</f>
        <v/>
      </c>
      <c r="O49" s="67" t="str">
        <f>IF($B49&lt;&gt;"",VLOOKUP($B49,Tabulka1[],Jednotkové_Body!J$8,FALSE)*Tabulka9[[#This Row],[GB:Backup]],"")</f>
        <v/>
      </c>
      <c r="P49" s="68" t="str">
        <f>IF($B49&lt;&gt;"",IF(Tabulka9[[#This Row],[Počet kusů]]&lt;&gt;0,SUM(Tabulka9[[#This Row],[Body Základ]:[Body GB:Backup]])*Tabulka9[[#This Row],[Počet kusů]],SUM(Tabulka9[[#This Row],[Body Základ]:[Body GB:Backup]])),"")</f>
        <v/>
      </c>
      <c r="Q49" s="59"/>
      <c r="R49" s="57"/>
      <c r="S49" s="57"/>
    </row>
    <row r="50" spans="2:19" x14ac:dyDescent="0.25">
      <c r="B50" s="56"/>
      <c r="C50" s="17" t="str">
        <f>IFERROR(VLOOKUP(Tabulka9[[#This Row],[Služba]],Tabulka1[],2,FALSE),"")</f>
        <v/>
      </c>
      <c r="D50" s="57"/>
      <c r="E50" s="66"/>
      <c r="F50" s="66"/>
      <c r="G50" s="66"/>
      <c r="H50" s="66"/>
      <c r="I50" s="66"/>
      <c r="J50" s="67" t="str">
        <f>IF($B50&lt;&gt;"",VLOOKUP($B50,Tabulka1[],Jednotkové_Body!E$8,FALSE),"")</f>
        <v/>
      </c>
      <c r="K50" s="67" t="str">
        <f>IF($B50&lt;&gt;"",VLOOKUP($B50,Tabulka1[],Jednotkové_Body!F$8,FALSE)*Tabulka9[[#This Row],[Core]],"")</f>
        <v/>
      </c>
      <c r="L50" s="67" t="str">
        <f>IF($B50&lt;&gt;"",VLOOKUP($B50,Tabulka1[],Jednotkové_Body!G$8,FALSE)*Tabulka9[[#This Row],[GB:RAM]],"")</f>
        <v/>
      </c>
      <c r="M50" s="67" t="str">
        <f>IF($B50&lt;&gt;"",VLOOKUP($B50,Tabulka1[],Jednotkové_Body!H$8,FALSE)*Tabulka9[[#This Row],[GB: COLD Storage]],"")</f>
        <v/>
      </c>
      <c r="N50" s="67" t="str">
        <f>IF($B50&lt;&gt;"",VLOOKUP($B50,Tabulka1[],Jednotkové_Body!I$8,FALSE)*Tabulka9[[#This Row],[GB: HOT/WARM Storage]],"")</f>
        <v/>
      </c>
      <c r="O50" s="67" t="str">
        <f>IF($B50&lt;&gt;"",VLOOKUP($B50,Tabulka1[],Jednotkové_Body!J$8,FALSE)*Tabulka9[[#This Row],[GB:Backup]],"")</f>
        <v/>
      </c>
      <c r="P50" s="68" t="str">
        <f>IF($B50&lt;&gt;"",IF(Tabulka9[[#This Row],[Počet kusů]]&lt;&gt;0,SUM(Tabulka9[[#This Row],[Body Základ]:[Body GB:Backup]])*Tabulka9[[#This Row],[Počet kusů]],SUM(Tabulka9[[#This Row],[Body Základ]:[Body GB:Backup]])),"")</f>
        <v/>
      </c>
      <c r="Q50" s="59"/>
      <c r="R50" s="57"/>
      <c r="S50" s="57"/>
    </row>
    <row r="51" spans="2:19" x14ac:dyDescent="0.25">
      <c r="B51" s="56"/>
      <c r="C51" s="17" t="str">
        <f>IFERROR(VLOOKUP(Tabulka9[[#This Row],[Služba]],Tabulka1[],2,FALSE),"")</f>
        <v/>
      </c>
      <c r="D51" s="57"/>
      <c r="E51" s="66"/>
      <c r="F51" s="66"/>
      <c r="G51" s="66"/>
      <c r="H51" s="66"/>
      <c r="I51" s="66"/>
      <c r="J51" s="67" t="str">
        <f>IF($B51&lt;&gt;"",VLOOKUP($B51,Tabulka1[],Jednotkové_Body!E$8,FALSE),"")</f>
        <v/>
      </c>
      <c r="K51" s="67" t="str">
        <f>IF($B51&lt;&gt;"",VLOOKUP($B51,Tabulka1[],Jednotkové_Body!F$8,FALSE)*Tabulka9[[#This Row],[Core]],"")</f>
        <v/>
      </c>
      <c r="L51" s="67" t="str">
        <f>IF($B51&lt;&gt;"",VLOOKUP($B51,Tabulka1[],Jednotkové_Body!G$8,FALSE)*Tabulka9[[#This Row],[GB:RAM]],"")</f>
        <v/>
      </c>
      <c r="M51" s="67" t="str">
        <f>IF($B51&lt;&gt;"",VLOOKUP($B51,Tabulka1[],Jednotkové_Body!H$8,FALSE)*Tabulka9[[#This Row],[GB: COLD Storage]],"")</f>
        <v/>
      </c>
      <c r="N51" s="67" t="str">
        <f>IF($B51&lt;&gt;"",VLOOKUP($B51,Tabulka1[],Jednotkové_Body!I$8,FALSE)*Tabulka9[[#This Row],[GB: HOT/WARM Storage]],"")</f>
        <v/>
      </c>
      <c r="O51" s="67" t="str">
        <f>IF($B51&lt;&gt;"",VLOOKUP($B51,Tabulka1[],Jednotkové_Body!J$8,FALSE)*Tabulka9[[#This Row],[GB:Backup]],"")</f>
        <v/>
      </c>
      <c r="P51" s="68" t="str">
        <f>IF($B51&lt;&gt;"",IF(Tabulka9[[#This Row],[Počet kusů]]&lt;&gt;0,SUM(Tabulka9[[#This Row],[Body Základ]:[Body GB:Backup]])*Tabulka9[[#This Row],[Počet kusů]],SUM(Tabulka9[[#This Row],[Body Základ]:[Body GB:Backup]])),"")</f>
        <v/>
      </c>
      <c r="Q51" s="59"/>
      <c r="R51" s="57"/>
      <c r="S51" s="57"/>
    </row>
    <row r="52" spans="2:19" x14ac:dyDescent="0.25">
      <c r="B52" s="56"/>
      <c r="C52" s="17" t="str">
        <f>IFERROR(VLOOKUP(Tabulka9[[#This Row],[Služba]],Tabulka1[],2,FALSE),"")</f>
        <v/>
      </c>
      <c r="D52" s="58"/>
      <c r="E52" s="69"/>
      <c r="F52" s="69"/>
      <c r="G52" s="69"/>
      <c r="H52" s="69"/>
      <c r="I52" s="69"/>
      <c r="J52" s="67" t="str">
        <f>IF($B52&lt;&gt;"",VLOOKUP($B52,Tabulka1[],Jednotkové_Body!E$8,FALSE),"")</f>
        <v/>
      </c>
      <c r="K52" s="67" t="str">
        <f>IF($B52&lt;&gt;"",VLOOKUP($B52,Tabulka1[],Jednotkové_Body!F$8,FALSE)*Tabulka9[[#This Row],[Core]],"")</f>
        <v/>
      </c>
      <c r="L52" s="67" t="str">
        <f>IF($B52&lt;&gt;"",VLOOKUP($B52,Tabulka1[],Jednotkové_Body!G$8,FALSE)*Tabulka9[[#This Row],[GB:RAM]],"")</f>
        <v/>
      </c>
      <c r="M52" s="67" t="str">
        <f>IF($B52&lt;&gt;"",VLOOKUP($B52,Tabulka1[],Jednotkové_Body!H$8,FALSE)*Tabulka9[[#This Row],[GB: COLD Storage]],"")</f>
        <v/>
      </c>
      <c r="N52" s="67" t="str">
        <f>IF($B52&lt;&gt;"",VLOOKUP($B52,Tabulka1[],Jednotkové_Body!I$8,FALSE)*Tabulka9[[#This Row],[GB: HOT/WARM Storage]],"")</f>
        <v/>
      </c>
      <c r="O52" s="67" t="str">
        <f>IF($B52&lt;&gt;"",VLOOKUP($B52,Tabulka1[],Jednotkové_Body!J$8,FALSE)*Tabulka9[[#This Row],[GB:Backup]],"")</f>
        <v/>
      </c>
      <c r="P52" s="68" t="str">
        <f>IF($B52&lt;&gt;"",IF(Tabulka9[[#This Row],[Počet kusů]]&lt;&gt;0,SUM(Tabulka9[[#This Row],[Body Základ]:[Body GB:Backup]])*Tabulka9[[#This Row],[Počet kusů]],SUM(Tabulka9[[#This Row],[Body Základ]:[Body GB:Backup]])),"")</f>
        <v/>
      </c>
      <c r="Q52" s="59"/>
      <c r="R52" s="57"/>
      <c r="S52" s="57"/>
    </row>
  </sheetData>
  <sheetProtection algorithmName="SHA-512" hashValue="/BB6+NgqUjj56eB0cEHMhsHtQzl6hf3eP/MfqWsULAzPX41iEq2fSigks9111XyoSi+urfIyqBR0Qxxlg5nwOQ==" saltValue="vzOUTuUVuNS5T8hRA+RjuQ==" spinCount="100000" sheet="1" objects="1" scenarios="1"/>
  <autoFilter ref="Q20:S20"/>
  <mergeCells count="6">
    <mergeCell ref="B4:F4"/>
    <mergeCell ref="B5:F5"/>
    <mergeCell ref="B11:F11"/>
    <mergeCell ref="B16:F16"/>
    <mergeCell ref="B17:F17"/>
    <mergeCell ref="B10:F10"/>
  </mergeCells>
  <conditionalFormatting sqref="E21:E52">
    <cfRule type="expression" dxfId="62" priority="68">
      <formula>SUMPRODUCT($D$21:$D$52,$E$21:$E$52)&gt;1046</formula>
    </cfRule>
  </conditionalFormatting>
  <conditionalFormatting sqref="F21:F52">
    <cfRule type="expression" dxfId="61" priority="69">
      <formula>SUMPRODUCT($D$21:$D$52,$F$21:$F$52)&gt;4877</formula>
    </cfRule>
  </conditionalFormatting>
  <conditionalFormatting sqref="G21:I52">
    <cfRule type="expression" dxfId="60" priority="70">
      <formula>SUMPRODUCT($D$21:$D$52,$G$21:$G$52)+SUMPRODUCT($D$21:$D$52,$H$21:$H$52)+SUMPRODUCT($D$21:$D$52,$I$21:$I$52)&gt;1860000</formula>
    </cfRule>
  </conditionalFormatting>
  <dataValidations count="3">
    <dataValidation type="list" allowBlank="1" showInputMessage="1" showErrorMessage="1" sqref="B21:B52">
      <formula1>Služba</formula1>
    </dataValidation>
    <dataValidation type="list" allowBlank="1" showInputMessage="1" showErrorMessage="1" sqref="Q21:Q52">
      <formula1>"PROD,TEST"</formula1>
    </dataValidation>
    <dataValidation type="whole" operator="greaterThanOrEqual" allowBlank="1" showInputMessage="1" showErrorMessage="1" sqref="D21:I52">
      <formula1>0</formula1>
    </dataValidation>
  </dataValidations>
  <pageMargins left="0.7" right="0.7" top="0.78740157499999996" bottom="0.78740157499999996" header="0.3" footer="0.3"/>
  <pageSetup paperSize="9" scale="43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2:Y31"/>
  <sheetViews>
    <sheetView tabSelected="1" view="pageBreakPreview" zoomScale="60" zoomScaleNormal="100" workbookViewId="0">
      <selection activeCell="D13" sqref="D13"/>
    </sheetView>
  </sheetViews>
  <sheetFormatPr defaultColWidth="0" defaultRowHeight="13.8" outlineLevelCol="1" x14ac:dyDescent="0.25"/>
  <cols>
    <col min="1" max="1" width="4" style="8" customWidth="1"/>
    <col min="2" max="2" width="31.08984375" style="8" customWidth="1"/>
    <col min="3" max="3" width="21.08984375" style="8" customWidth="1"/>
    <col min="4" max="4" width="14.7265625" style="8" customWidth="1"/>
    <col min="5" max="6" width="13.26953125" style="8" customWidth="1"/>
    <col min="7" max="7" width="15.7265625" style="8" customWidth="1"/>
    <col min="8" max="8" width="17" style="8" customWidth="1"/>
    <col min="9" max="9" width="15.7265625" style="8" customWidth="1"/>
    <col min="10" max="15" width="13.26953125" style="8" hidden="1" customWidth="1" outlineLevel="1"/>
    <col min="16" max="16" width="16" style="8" customWidth="1" collapsed="1"/>
    <col min="17" max="17" width="13.26953125" style="8" customWidth="1"/>
    <col min="18" max="18" width="19.08984375" style="8" customWidth="1"/>
    <col min="19" max="19" width="32.90625" style="8" customWidth="1"/>
    <col min="20" max="20" width="9.08984375" style="8" customWidth="1"/>
    <col min="21" max="25" width="0" style="8" hidden="1" customWidth="1"/>
    <col min="26" max="16384" width="7" style="8" hidden="1"/>
  </cols>
  <sheetData>
    <row r="2" spans="2:19" ht="17.399999999999999" x14ac:dyDescent="0.3">
      <c r="B2" s="12" t="s">
        <v>73</v>
      </c>
    </row>
    <row r="3" spans="2:19" x14ac:dyDescent="0.25">
      <c r="B3" s="22" t="s">
        <v>34</v>
      </c>
    </row>
    <row r="4" spans="2:19" x14ac:dyDescent="0.25">
      <c r="B4" s="30" t="s">
        <v>74</v>
      </c>
    </row>
    <row r="5" spans="2:19" x14ac:dyDescent="0.25">
      <c r="B5" s="13"/>
    </row>
    <row r="6" spans="2:19" x14ac:dyDescent="0.25">
      <c r="B6" s="13"/>
    </row>
    <row r="7" spans="2:19" ht="25.2" x14ac:dyDescent="0.25">
      <c r="B7" s="27" t="s">
        <v>75</v>
      </c>
      <c r="C7" s="28">
        <f>SUM(Tabulka93[Celkový počet bodů za službu])</f>
        <v>2334373.1573197604</v>
      </c>
    </row>
    <row r="8" spans="2:19" ht="84.75" customHeight="1" x14ac:dyDescent="0.25">
      <c r="B8" s="14" t="s">
        <v>48</v>
      </c>
      <c r="C8" s="14"/>
      <c r="D8" s="14" t="s">
        <v>49</v>
      </c>
      <c r="E8" s="14" t="s">
        <v>50</v>
      </c>
      <c r="F8" s="14" t="s">
        <v>51</v>
      </c>
      <c r="G8" s="14" t="s">
        <v>52</v>
      </c>
      <c r="H8" s="14" t="s">
        <v>53</v>
      </c>
      <c r="I8" s="14" t="s">
        <v>54</v>
      </c>
      <c r="J8" s="15"/>
      <c r="K8" s="15"/>
      <c r="L8" s="15"/>
      <c r="M8" s="15"/>
      <c r="N8" s="15"/>
      <c r="O8" s="15"/>
      <c r="P8" s="15"/>
      <c r="Q8" s="14" t="s">
        <v>55</v>
      </c>
      <c r="R8" s="14" t="s">
        <v>56</v>
      </c>
      <c r="S8" s="14"/>
    </row>
    <row r="9" spans="2:19" ht="31.5" customHeight="1" x14ac:dyDescent="0.25">
      <c r="B9" s="24" t="s">
        <v>21</v>
      </c>
      <c r="C9" s="25" t="s">
        <v>57</v>
      </c>
      <c r="D9" s="25" t="s">
        <v>58</v>
      </c>
      <c r="E9" s="25" t="s">
        <v>59</v>
      </c>
      <c r="F9" s="25" t="s">
        <v>60</v>
      </c>
      <c r="G9" s="25" t="s">
        <v>76</v>
      </c>
      <c r="H9" s="25" t="s">
        <v>77</v>
      </c>
      <c r="I9" s="74" t="s">
        <v>78</v>
      </c>
      <c r="J9" s="25" t="s">
        <v>64</v>
      </c>
      <c r="K9" s="25" t="s">
        <v>65</v>
      </c>
      <c r="L9" s="25" t="s">
        <v>66</v>
      </c>
      <c r="M9" s="25" t="s">
        <v>67</v>
      </c>
      <c r="N9" s="25" t="s">
        <v>68</v>
      </c>
      <c r="O9" s="25" t="s">
        <v>69</v>
      </c>
      <c r="P9" s="26" t="s">
        <v>70</v>
      </c>
      <c r="Q9" s="51" t="s">
        <v>71</v>
      </c>
      <c r="R9" s="51" t="s">
        <v>72</v>
      </c>
      <c r="S9" s="51" t="s">
        <v>22</v>
      </c>
    </row>
    <row r="10" spans="2:19" x14ac:dyDescent="0.25">
      <c r="B10" s="19" t="s">
        <v>29</v>
      </c>
      <c r="C10" s="17" t="str">
        <f>IFERROR(VLOOKUP(Tabulka93[[#This Row],[Služba]],Tabulka1[#All],2,FALSE),"")</f>
        <v>Infrastrukturní služba</v>
      </c>
      <c r="D10" s="66">
        <v>4</v>
      </c>
      <c r="E10" s="66">
        <v>56</v>
      </c>
      <c r="F10" s="66">
        <v>128</v>
      </c>
      <c r="G10" s="66">
        <v>65536</v>
      </c>
      <c r="H10" s="66">
        <v>8192</v>
      </c>
      <c r="I10" s="66">
        <v>256</v>
      </c>
      <c r="J10" s="67">
        <f>IF($B10&lt;&gt;"",VLOOKUP($B10,Jednotkové_Body!$B$9:$J$12,Jednotkové_Body!E$8,FALSE),"")</f>
        <v>0</v>
      </c>
      <c r="K10" s="67">
        <f>IF($B10&lt;&gt;"",VLOOKUP($B10,Jednotkové_Body!$B$9:$J$12,Jednotkové_Body!F$8,FALSE)*Tabulka93[[#This Row],[Core]],"")</f>
        <v>11238.289192168048</v>
      </c>
      <c r="L10" s="67">
        <f>IF($B10&lt;&gt;"",VLOOKUP($B10,Jednotkové_Body!$B$9:$J$12,Jednotkové_Body!G$8,FALSE)*Tabulka93[[#This Row],[GB:RAM]],"")</f>
        <v>2140.6265127939137</v>
      </c>
      <c r="M10" s="67">
        <f>IF($B10&lt;&gt;"",VLOOKUP($B10,Jednotkové_Body!$B$9:$J$12,Jednotkové_Body!H$8,FALSE)*Tabulka93[[#This Row],[GB: COLD]],"")</f>
        <v>100838.69986168739</v>
      </c>
      <c r="N10" s="67">
        <f>IF($B10&lt;&gt;"",VLOOKUP($B10,Jednotkové_Body!$B$9:$J$12,Jednotkové_Body!I$8,FALSE)*Tabulka93[[#This Row],[GB: HOT/WARM]],"")</f>
        <v>18739.792531120325</v>
      </c>
      <c r="O10" s="67">
        <f>IF($B10&lt;&gt;"",VLOOKUP($B10,Jednotkové_Body!$B$9:$J$12,Jednotkové_Body!J$8,FALSE)*Tabulka93[[#This Row],[GB:Backup (COLD)]],"")</f>
        <v>256</v>
      </c>
      <c r="P10" s="68">
        <f>IF($B10&lt;&gt;"",IF(Tabulka93[[#This Row],[Počet kusů]]&lt;&gt;0,SUM(Tabulka93[[#This Row],[Body Základ]:[Body GB:Backup]])*Tabulka93[[#This Row],[Počet kusů]],SUM(Tabulka93[[#This Row],[Body Základ]:[Body GB:Backup]])),"")</f>
        <v>532853.63239107875</v>
      </c>
      <c r="Q10" s="52" t="s">
        <v>79</v>
      </c>
      <c r="R10" s="23" t="s">
        <v>80</v>
      </c>
      <c r="S10" s="49" t="s">
        <v>81</v>
      </c>
    </row>
    <row r="11" spans="2:19" x14ac:dyDescent="0.25">
      <c r="B11" s="19" t="s">
        <v>29</v>
      </c>
      <c r="C11" s="17" t="str">
        <f>IFERROR(VLOOKUP(Tabulka93[[#This Row],[Služba]],Tabulka1[#All],2,FALSE),"")</f>
        <v>Infrastrukturní služba</v>
      </c>
      <c r="D11" s="66">
        <v>10</v>
      </c>
      <c r="E11" s="66">
        <v>72</v>
      </c>
      <c r="F11" s="66">
        <v>128</v>
      </c>
      <c r="G11" s="66">
        <v>77824</v>
      </c>
      <c r="H11" s="66">
        <v>8192</v>
      </c>
      <c r="I11" s="66">
        <v>256</v>
      </c>
      <c r="J11" s="67">
        <f>IF($B11&lt;&gt;"",VLOOKUP($B11,Jednotkové_Body!$B$9:$J$12,Jednotkové_Body!E$8,FALSE),"")</f>
        <v>0</v>
      </c>
      <c r="K11" s="67">
        <f>IF($B11&lt;&gt;"",VLOOKUP($B11,Jednotkové_Body!$B$9:$J$12,Jednotkové_Body!F$8,FALSE)*Tabulka93[[#This Row],[Core]],"")</f>
        <v>14449.228961358918</v>
      </c>
      <c r="L11" s="67">
        <f>IF($B11&lt;&gt;"",VLOOKUP($B11,Jednotkové_Body!$B$9:$J$12,Jednotkové_Body!G$8,FALSE)*Tabulka93[[#This Row],[GB:RAM]],"")</f>
        <v>2140.6265127939137</v>
      </c>
      <c r="M11" s="67">
        <f>IF($B11&lt;&gt;"",VLOOKUP($B11,Jednotkové_Body!$B$9:$J$12,Jednotkové_Body!H$8,FALSE)*Tabulka93[[#This Row],[GB: COLD]],"")</f>
        <v>119745.95608575377</v>
      </c>
      <c r="N11" s="67">
        <f>IF($B11&lt;&gt;"",VLOOKUP($B11,Jednotkové_Body!$B$9:$J$12,Jednotkové_Body!I$8,FALSE)*Tabulka93[[#This Row],[GB: HOT/WARM]],"")</f>
        <v>18739.792531120325</v>
      </c>
      <c r="O11" s="67">
        <f>IF($B11&lt;&gt;"",VLOOKUP($B11,Jednotkové_Body!$B$9:$J$12,Jednotkové_Body!J$8,FALSE)*Tabulka93[[#This Row],[GB:Backup (COLD)]],"")</f>
        <v>256</v>
      </c>
      <c r="P11" s="68">
        <f>IF($B11&lt;&gt;"",IF(Tabulka93[[#This Row],[Počet kusů]]&lt;&gt;0,SUM(Tabulka93[[#This Row],[Body Základ]:[Body GB:Backup]])*Tabulka93[[#This Row],[Počet kusů]],SUM(Tabulka93[[#This Row],[Body Základ]:[Body GB:Backup]])),"")</f>
        <v>1553316.0409102694</v>
      </c>
      <c r="Q11" s="52" t="s">
        <v>79</v>
      </c>
      <c r="R11" s="23" t="s">
        <v>80</v>
      </c>
      <c r="S11" s="49" t="s">
        <v>82</v>
      </c>
    </row>
    <row r="12" spans="2:19" x14ac:dyDescent="0.25">
      <c r="B12" s="19" t="s">
        <v>29</v>
      </c>
      <c r="C12" s="17" t="str">
        <f>IFERROR(VLOOKUP(Tabulka93[[#This Row],[Služba]],Tabulka1[#All],2,FALSE),"")</f>
        <v>Infrastrukturní služba</v>
      </c>
      <c r="D12" s="66">
        <v>5</v>
      </c>
      <c r="E12" s="66">
        <v>16</v>
      </c>
      <c r="F12" s="66">
        <v>32</v>
      </c>
      <c r="G12" s="66">
        <v>0</v>
      </c>
      <c r="H12" s="66">
        <v>2048</v>
      </c>
      <c r="I12" s="66">
        <v>100</v>
      </c>
      <c r="J12" s="67">
        <f>IF($B12&lt;&gt;"",VLOOKUP($B12,Jednotkové_Body!$B$9:$J$12,Jednotkové_Body!E$8,FALSE),"")</f>
        <v>0</v>
      </c>
      <c r="K12" s="67">
        <f>IF($B12&lt;&gt;"",VLOOKUP($B12,Jednotkové_Body!$B$9:$J$12,Jednotkové_Body!F$8,FALSE)*Tabulka93[[#This Row],[Core]],"")</f>
        <v>3210.9397691908707</v>
      </c>
      <c r="L12" s="67">
        <f>IF($B12&lt;&gt;"",VLOOKUP($B12,Jednotkové_Body!$B$9:$J$12,Jednotkové_Body!G$8,FALSE)*Tabulka93[[#This Row],[GB:RAM]],"")</f>
        <v>535.15662819847842</v>
      </c>
      <c r="M12" s="67">
        <f>IF($B12&lt;&gt;"",VLOOKUP($B12,Jednotkové_Body!$B$9:$J$12,Jednotkové_Body!H$8,FALSE)*Tabulka93[[#This Row],[GB: COLD]],"")</f>
        <v>0</v>
      </c>
      <c r="N12" s="67">
        <f>IF($B12&lt;&gt;"",VLOOKUP($B12,Jednotkové_Body!$B$9:$J$12,Jednotkové_Body!I$8,FALSE)*Tabulka93[[#This Row],[GB: HOT/WARM]],"")</f>
        <v>4684.9481327800813</v>
      </c>
      <c r="O12" s="67">
        <f>IF($B12&lt;&gt;"",VLOOKUP($B12,Jednotkové_Body!$B$9:$J$12,Jednotkové_Body!J$8,FALSE)*Tabulka93[[#This Row],[GB:Backup (COLD)]],"")</f>
        <v>100</v>
      </c>
      <c r="P12" s="68">
        <f>IF($B12&lt;&gt;"",IF(Tabulka93[[#This Row],[Počet kusů]]&lt;&gt;0,SUM(Tabulka93[[#This Row],[Body Základ]:[Body GB:Backup]])*Tabulka93[[#This Row],[Počet kusů]],SUM(Tabulka93[[#This Row],[Body Základ]:[Body GB:Backup]])),"")</f>
        <v>42655.22265084715</v>
      </c>
      <c r="Q12" s="52" t="s">
        <v>79</v>
      </c>
      <c r="R12" s="23" t="s">
        <v>83</v>
      </c>
      <c r="S12" s="49" t="s">
        <v>84</v>
      </c>
    </row>
    <row r="13" spans="2:19" x14ac:dyDescent="0.25">
      <c r="B13" s="19" t="s">
        <v>29</v>
      </c>
      <c r="C13" s="17" t="str">
        <f>IFERROR(VLOOKUP(Tabulka93[[#This Row],[Služba]],Tabulka1[#All],2,FALSE),"")</f>
        <v>Infrastrukturní služba</v>
      </c>
      <c r="D13" s="66">
        <v>28</v>
      </c>
      <c r="E13" s="66">
        <v>12</v>
      </c>
      <c r="F13" s="66">
        <v>16</v>
      </c>
      <c r="G13" s="66">
        <v>0</v>
      </c>
      <c r="H13" s="66">
        <v>1536</v>
      </c>
      <c r="I13" s="66">
        <v>100</v>
      </c>
      <c r="J13" s="67">
        <f>IF($B13&lt;&gt;"",VLOOKUP($B13,Jednotkové_Body!$B$9:$J$12,Jednotkové_Body!E$8,FALSE),"")</f>
        <v>0</v>
      </c>
      <c r="K13" s="67">
        <f>IF($B13&lt;&gt;"",VLOOKUP($B13,Jednotkové_Body!$B$9:$J$12,Jednotkové_Body!F$8,FALSE)*Tabulka93[[#This Row],[Core]],"")</f>
        <v>2408.204826893153</v>
      </c>
      <c r="L13" s="67">
        <f>IF($B13&lt;&gt;"",VLOOKUP($B13,Jednotkové_Body!$B$9:$J$12,Jednotkové_Body!G$8,FALSE)*Tabulka93[[#This Row],[GB:RAM]],"")</f>
        <v>267.57831409923921</v>
      </c>
      <c r="M13" s="67">
        <f>IF($B13&lt;&gt;"",VLOOKUP($B13,Jednotkové_Body!$B$9:$J$12,Jednotkové_Body!H$8,FALSE)*Tabulka93[[#This Row],[GB: COLD]],"")</f>
        <v>0</v>
      </c>
      <c r="N13" s="67">
        <f>IF($B13&lt;&gt;"",VLOOKUP($B13,Jednotkové_Body!$B$9:$J$12,Jednotkové_Body!I$8,FALSE)*Tabulka93[[#This Row],[GB: HOT/WARM]],"")</f>
        <v>3513.7110995850608</v>
      </c>
      <c r="O13" s="67">
        <f>IF($B13&lt;&gt;"",VLOOKUP($B13,Jednotkové_Body!$B$9:$J$12,Jednotkové_Body!J$8,FALSE)*Tabulka93[[#This Row],[GB:Backup (COLD)]],"")</f>
        <v>100</v>
      </c>
      <c r="P13" s="68">
        <f>IF($B13&lt;&gt;"",IF(Tabulka93[[#This Row],[Počet kusů]]&lt;&gt;0,SUM(Tabulka93[[#This Row],[Body Základ]:[Body GB:Backup]])*Tabulka93[[#This Row],[Počet kusů]],SUM(Tabulka93[[#This Row],[Body Základ]:[Body GB:Backup]])),"")</f>
        <v>176105.83873616869</v>
      </c>
      <c r="Q13" s="52" t="s">
        <v>79</v>
      </c>
      <c r="R13" s="23" t="s">
        <v>83</v>
      </c>
      <c r="S13" s="49" t="s">
        <v>85</v>
      </c>
    </row>
    <row r="14" spans="2:19" x14ac:dyDescent="0.25">
      <c r="B14" s="19" t="s">
        <v>29</v>
      </c>
      <c r="C14" s="17" t="str">
        <f>IFERROR(VLOOKUP(Tabulka93[[#This Row],[Služba]],Tabulka1[#All],2,FALSE),"")</f>
        <v>Infrastrukturní služba</v>
      </c>
      <c r="D14" s="66">
        <v>2</v>
      </c>
      <c r="E14" s="66">
        <v>48</v>
      </c>
      <c r="F14" s="66">
        <v>64</v>
      </c>
      <c r="G14" s="66">
        <v>1024</v>
      </c>
      <c r="H14" s="66">
        <v>1024</v>
      </c>
      <c r="I14" s="66">
        <v>100</v>
      </c>
      <c r="J14" s="11">
        <f>IF($B14&lt;&gt;"",VLOOKUP($B14,Jednotkové_Body!$B$9:$J$12,Jednotkové_Body!E$8,FALSE),"")</f>
        <v>0</v>
      </c>
      <c r="K14" s="11">
        <f>IF($B14&lt;&gt;"",VLOOKUP($B14,Jednotkové_Body!$B$9:$J$12,Jednotkové_Body!F$8,FALSE)*Tabulka93[[#This Row],[Core]],"")</f>
        <v>9632.8193075726122</v>
      </c>
      <c r="L14" s="11">
        <f>IF($B14&lt;&gt;"",VLOOKUP($B14,Jednotkové_Body!$B$9:$J$12,Jednotkové_Body!G$8,FALSE)*Tabulka93[[#This Row],[GB:RAM]],"")</f>
        <v>1070.3132563969568</v>
      </c>
      <c r="M14" s="11">
        <f>IF($B14&lt;&gt;"",VLOOKUP($B14,Jednotkové_Body!$B$9:$J$12,Jednotkové_Body!H$8,FALSE)*Tabulka93[[#This Row],[GB: COLD]],"")</f>
        <v>1575.6046853388655</v>
      </c>
      <c r="N14" s="11">
        <f>IF($B14&lt;&gt;"",VLOOKUP($B14,Jednotkové_Body!$B$9:$J$12,Jednotkové_Body!I$8,FALSE)*Tabulka93[[#This Row],[GB: HOT/WARM]],"")</f>
        <v>2342.4740663900407</v>
      </c>
      <c r="O14" s="11">
        <f>IF($B14&lt;&gt;"",VLOOKUP($B14,Jednotkové_Body!$B$9:$J$12,Jednotkové_Body!J$8,FALSE)*Tabulka93[[#This Row],[GB:Backup (COLD)]],"")</f>
        <v>100</v>
      </c>
      <c r="P14" s="68">
        <f>IF($B14&lt;&gt;"",IF(Tabulka93[[#This Row],[Počet kusů]]&lt;&gt;0,SUM(Tabulka93[[#This Row],[Body Základ]:[Body GB:Backup]])*Tabulka93[[#This Row],[Počet kusů]],SUM(Tabulka93[[#This Row],[Body Základ]:[Body GB:Backup]])),"")</f>
        <v>29442.422631396952</v>
      </c>
      <c r="Q14" s="52" t="s">
        <v>86</v>
      </c>
      <c r="R14" s="23" t="s">
        <v>80</v>
      </c>
      <c r="S14" s="49" t="s">
        <v>82</v>
      </c>
    </row>
    <row r="15" spans="2:19" x14ac:dyDescent="0.25">
      <c r="B15" s="19"/>
      <c r="C15" s="17" t="str">
        <f>IFERROR(VLOOKUP(Tabulka93[[#This Row],[Služba]],Tabulka1[#All],2,FALSE),"")</f>
        <v/>
      </c>
      <c r="D15" s="57"/>
      <c r="E15" s="66"/>
      <c r="F15" s="66"/>
      <c r="G15" s="66"/>
      <c r="H15" s="66"/>
      <c r="I15" s="66"/>
      <c r="J15" s="11" t="str">
        <f>IF($B15&lt;&gt;"",VLOOKUP($B15,Jednotkové_Body!$B$9:$J$12,Jednotkové_Body!E$8,FALSE),"")</f>
        <v/>
      </c>
      <c r="K15" s="11" t="str">
        <f>IF($B15&lt;&gt;"",VLOOKUP($B15,Jednotkové_Body!$B$9:$J$12,Jednotkové_Body!F$8,FALSE)*Tabulka93[[#This Row],[Core]],"")</f>
        <v/>
      </c>
      <c r="L15" s="11" t="str">
        <f>IF($B15&lt;&gt;"",VLOOKUP($B15,Jednotkové_Body!$B$9:$J$12,Jednotkové_Body!G$8,FALSE)*Tabulka93[[#This Row],[GB:RAM]],"")</f>
        <v/>
      </c>
      <c r="M15" s="11" t="str">
        <f>IF($B15&lt;&gt;"",VLOOKUP($B15,Jednotkové_Body!$B$9:$J$12,Jednotkové_Body!H$8,FALSE)*Tabulka93[[#This Row],[GB: COLD]],"")</f>
        <v/>
      </c>
      <c r="N15" s="11" t="str">
        <f>IF($B15&lt;&gt;"",VLOOKUP($B15,Jednotkové_Body!$B$9:$J$12,Jednotkové_Body!I$8,FALSE)*Tabulka93[[#This Row],[GB: HOT/WARM]],"")</f>
        <v/>
      </c>
      <c r="O15" s="11" t="str">
        <f>IF($B15&lt;&gt;"",VLOOKUP($B15,Jednotkové_Body!$B$9:$J$12,Jednotkové_Body!J$8,FALSE)*Tabulka93[[#This Row],[GB:Backup (COLD)]],"")</f>
        <v/>
      </c>
      <c r="P15" s="18" t="str">
        <f>IF($B15&lt;&gt;"",IF(Tabulka93[[#This Row],[Počet kusů]]&lt;&gt;0,SUM(Tabulka93[[#This Row],[Body Základ]:[Body GB:Backup]])*Tabulka93[[#This Row],[Počet kusů]],SUM(Tabulka93[[#This Row],[Body Základ]:[Body GB:Backup]])),"")</f>
        <v/>
      </c>
      <c r="Q15" s="53"/>
      <c r="R15" s="23"/>
      <c r="S15" s="49"/>
    </row>
    <row r="16" spans="2:19" x14ac:dyDescent="0.25">
      <c r="B16" s="19"/>
      <c r="C16" s="17" t="str">
        <f>IFERROR(VLOOKUP(Tabulka93[[#This Row],[Služba]],Tabulka1[#All],2,FALSE),"")</f>
        <v/>
      </c>
      <c r="D16" s="57"/>
      <c r="E16" s="66"/>
      <c r="F16" s="66"/>
      <c r="G16" s="66"/>
      <c r="H16" s="66"/>
      <c r="I16" s="66"/>
      <c r="J16" s="11" t="str">
        <f>IF($B16&lt;&gt;"",VLOOKUP($B16,Jednotkové_Body!$B$9:$J$12,Jednotkové_Body!E$8,FALSE),"")</f>
        <v/>
      </c>
      <c r="K16" s="11" t="str">
        <f>IF($B16&lt;&gt;"",VLOOKUP($B16,Jednotkové_Body!$B$9:$J$12,Jednotkové_Body!F$8,FALSE)*Tabulka93[[#This Row],[Core]],"")</f>
        <v/>
      </c>
      <c r="L16" s="11" t="str">
        <f>IF($B16&lt;&gt;"",VLOOKUP($B16,Jednotkové_Body!$B$9:$J$12,Jednotkové_Body!G$8,FALSE)*Tabulka93[[#This Row],[GB:RAM]],"")</f>
        <v/>
      </c>
      <c r="M16" s="11" t="str">
        <f>IF($B16&lt;&gt;"",VLOOKUP($B16,Jednotkové_Body!$B$9:$J$12,Jednotkové_Body!H$8,FALSE)*Tabulka93[[#This Row],[GB: COLD]],"")</f>
        <v/>
      </c>
      <c r="N16" s="11" t="str">
        <f>IF($B16&lt;&gt;"",VLOOKUP($B16,Jednotkové_Body!$B$9:$J$12,Jednotkové_Body!I$8,FALSE)*Tabulka93[[#This Row],[GB: HOT/WARM]],"")</f>
        <v/>
      </c>
      <c r="O16" s="11" t="str">
        <f>IF($B16&lt;&gt;"",VLOOKUP($B16,Jednotkové_Body!$B$9:$J$12,Jednotkové_Body!J$8,FALSE)*Tabulka93[[#This Row],[GB:Backup (COLD)]],"")</f>
        <v/>
      </c>
      <c r="P16" s="18" t="str">
        <f>IF($B16&lt;&gt;"",IF(Tabulka93[[#This Row],[Počet kusů]]&lt;&gt;0,SUM(Tabulka93[[#This Row],[Body Základ]:[Body GB:Backup]])*Tabulka93[[#This Row],[Počet kusů]],SUM(Tabulka93[[#This Row],[Body Základ]:[Body GB:Backup]])),"")</f>
        <v/>
      </c>
      <c r="Q16" s="53"/>
      <c r="R16" s="23"/>
      <c r="S16" s="49"/>
    </row>
    <row r="17" spans="2:19" x14ac:dyDescent="0.25">
      <c r="B17" s="19"/>
      <c r="C17" s="17" t="str">
        <f>IFERROR(VLOOKUP(Tabulka93[[#This Row],[Služba]],Tabulka1[#All],2,FALSE),"")</f>
        <v/>
      </c>
      <c r="D17" s="57"/>
      <c r="E17" s="66"/>
      <c r="F17" s="66"/>
      <c r="G17" s="66"/>
      <c r="H17" s="66"/>
      <c r="I17" s="66"/>
      <c r="J17" s="11" t="str">
        <f>IF($B17&lt;&gt;"",VLOOKUP($B17,Jednotkové_Body!$B$9:$J$12,Jednotkové_Body!E$8,FALSE),"")</f>
        <v/>
      </c>
      <c r="K17" s="11" t="str">
        <f>IF($B17&lt;&gt;"",VLOOKUP($B17,Jednotkové_Body!$B$9:$J$12,Jednotkové_Body!F$8,FALSE)*Tabulka93[[#This Row],[Core]],"")</f>
        <v/>
      </c>
      <c r="L17" s="11" t="str">
        <f>IF($B17&lt;&gt;"",VLOOKUP($B17,Jednotkové_Body!$B$9:$J$12,Jednotkové_Body!G$8,FALSE)*Tabulka93[[#This Row],[GB:RAM]],"")</f>
        <v/>
      </c>
      <c r="M17" s="11" t="str">
        <f>IF($B17&lt;&gt;"",VLOOKUP($B17,Jednotkové_Body!$B$9:$J$12,Jednotkové_Body!H$8,FALSE)*Tabulka93[[#This Row],[GB: COLD]],"")</f>
        <v/>
      </c>
      <c r="N17" s="11" t="str">
        <f>IF($B17&lt;&gt;"",VLOOKUP($B17,Jednotkové_Body!$B$9:$J$12,Jednotkové_Body!I$8,FALSE)*Tabulka93[[#This Row],[GB: HOT/WARM]],"")</f>
        <v/>
      </c>
      <c r="O17" s="11" t="str">
        <f>IF($B17&lt;&gt;"",VLOOKUP($B17,Jednotkové_Body!$B$9:$J$12,Jednotkové_Body!J$8,FALSE)*Tabulka93[[#This Row],[GB:Backup (COLD)]],"")</f>
        <v/>
      </c>
      <c r="P17" s="18" t="str">
        <f>IF($B17&lt;&gt;"",IF(Tabulka93[[#This Row],[Počet kusů]]&lt;&gt;0,SUM(Tabulka93[[#This Row],[Body Základ]:[Body GB:Backup]])*Tabulka93[[#This Row],[Počet kusů]],SUM(Tabulka93[[#This Row],[Body Základ]:[Body GB:Backup]])),"")</f>
        <v/>
      </c>
      <c r="Q17" s="53"/>
      <c r="R17" s="23"/>
      <c r="S17" s="49"/>
    </row>
    <row r="18" spans="2:19" x14ac:dyDescent="0.25">
      <c r="B18" s="19"/>
      <c r="C18" s="17" t="str">
        <f>IFERROR(VLOOKUP(Tabulka93[[#This Row],[Služba]],Tabulka1[#All],2,FALSE),"")</f>
        <v/>
      </c>
      <c r="D18" s="57"/>
      <c r="E18" s="66"/>
      <c r="F18" s="66"/>
      <c r="G18" s="66"/>
      <c r="H18" s="66"/>
      <c r="I18" s="66"/>
      <c r="J18" s="11" t="str">
        <f>IF($B18&lt;&gt;"",VLOOKUP($B18,Jednotkové_Body!$B$9:$J$12,Jednotkové_Body!E$8,FALSE),"")</f>
        <v/>
      </c>
      <c r="K18" s="11" t="str">
        <f>IF($B18&lt;&gt;"",VLOOKUP($B18,Jednotkové_Body!$B$9:$J$12,Jednotkové_Body!F$8,FALSE)*Tabulka93[[#This Row],[Core]],"")</f>
        <v/>
      </c>
      <c r="L18" s="11" t="str">
        <f>IF($B18&lt;&gt;"",VLOOKUP($B18,Jednotkové_Body!$B$9:$J$12,Jednotkové_Body!G$8,FALSE)*Tabulka93[[#This Row],[GB:RAM]],"")</f>
        <v/>
      </c>
      <c r="M18" s="11" t="str">
        <f>IF($B18&lt;&gt;"",VLOOKUP($B18,Jednotkové_Body!$B$9:$J$12,Jednotkové_Body!H$8,FALSE)*Tabulka93[[#This Row],[GB: COLD]],"")</f>
        <v/>
      </c>
      <c r="N18" s="11" t="str">
        <f>IF($B18&lt;&gt;"",VLOOKUP($B18,Jednotkové_Body!$B$9:$J$12,Jednotkové_Body!I$8,FALSE)*Tabulka93[[#This Row],[GB: HOT/WARM]],"")</f>
        <v/>
      </c>
      <c r="O18" s="11" t="str">
        <f>IF($B18&lt;&gt;"",VLOOKUP($B18,Jednotkové_Body!$B$9:$J$12,Jednotkové_Body!J$8,FALSE)*Tabulka93[[#This Row],[GB:Backup (COLD)]],"")</f>
        <v/>
      </c>
      <c r="P18" s="18" t="str">
        <f>IF($B18&lt;&gt;"",IF(Tabulka93[[#This Row],[Počet kusů]]&lt;&gt;0,SUM(Tabulka93[[#This Row],[Body Základ]:[Body GB:Backup]])*Tabulka93[[#This Row],[Počet kusů]],SUM(Tabulka93[[#This Row],[Body Základ]:[Body GB:Backup]])),"")</f>
        <v/>
      </c>
      <c r="Q18" s="53"/>
      <c r="R18" s="23"/>
      <c r="S18" s="49"/>
    </row>
    <row r="19" spans="2:19" x14ac:dyDescent="0.25">
      <c r="B19" s="19"/>
      <c r="C19" s="17" t="str">
        <f>IFERROR(VLOOKUP(Tabulka93[[#This Row],[Služba]],Tabulka1[#All],2,FALSE),"")</f>
        <v/>
      </c>
      <c r="D19" s="57"/>
      <c r="E19" s="66"/>
      <c r="F19" s="66"/>
      <c r="G19" s="66"/>
      <c r="H19" s="66"/>
      <c r="I19" s="66"/>
      <c r="J19" s="11" t="str">
        <f>IF($B19&lt;&gt;"",VLOOKUP($B19,Jednotkové_Body!$B$9:$J$12,Jednotkové_Body!E$8,FALSE),"")</f>
        <v/>
      </c>
      <c r="K19" s="11" t="str">
        <f>IF($B19&lt;&gt;"",VLOOKUP($B19,Jednotkové_Body!$B$9:$J$12,Jednotkové_Body!F$8,FALSE)*Tabulka93[[#This Row],[Core]],"")</f>
        <v/>
      </c>
      <c r="L19" s="11" t="str">
        <f>IF($B19&lt;&gt;"",VLOOKUP($B19,Jednotkové_Body!$B$9:$J$12,Jednotkové_Body!G$8,FALSE)*Tabulka93[[#This Row],[GB:RAM]],"")</f>
        <v/>
      </c>
      <c r="M19" s="11" t="str">
        <f>IF($B19&lt;&gt;"",VLOOKUP($B19,Jednotkové_Body!$B$9:$J$12,Jednotkové_Body!H$8,FALSE)*Tabulka93[[#This Row],[GB: COLD]],"")</f>
        <v/>
      </c>
      <c r="N19" s="11" t="str">
        <f>IF($B19&lt;&gt;"",VLOOKUP($B19,Jednotkové_Body!$B$9:$J$12,Jednotkové_Body!I$8,FALSE)*Tabulka93[[#This Row],[GB: HOT/WARM]],"")</f>
        <v/>
      </c>
      <c r="O19" s="11" t="str">
        <f>IF($B19&lt;&gt;"",VLOOKUP($B19,Jednotkové_Body!$B$9:$J$12,Jednotkové_Body!J$8,FALSE)*Tabulka93[[#This Row],[GB:Backup (COLD)]],"")</f>
        <v/>
      </c>
      <c r="P19" s="18" t="str">
        <f>IF($B19&lt;&gt;"",IF(Tabulka93[[#This Row],[Počet kusů]]&lt;&gt;0,SUM(Tabulka93[[#This Row],[Body Základ]:[Body GB:Backup]])*Tabulka93[[#This Row],[Počet kusů]],SUM(Tabulka93[[#This Row],[Body Základ]:[Body GB:Backup]])),"")</f>
        <v/>
      </c>
      <c r="Q19" s="53"/>
      <c r="R19" s="23"/>
      <c r="S19" s="49"/>
    </row>
    <row r="20" spans="2:19" x14ac:dyDescent="0.25">
      <c r="B20" s="19"/>
      <c r="C20" s="17" t="str">
        <f>IFERROR(VLOOKUP(Tabulka93[[#This Row],[Služba]],Tabulka1[#All],2,FALSE),"")</f>
        <v/>
      </c>
      <c r="D20" s="57"/>
      <c r="E20" s="66"/>
      <c r="F20" s="66"/>
      <c r="G20" s="66"/>
      <c r="H20" s="66"/>
      <c r="I20" s="66"/>
      <c r="J20" s="11" t="str">
        <f>IF($B20&lt;&gt;"",VLOOKUP($B20,Jednotkové_Body!$B$9:$J$12,Jednotkové_Body!E$8,FALSE),"")</f>
        <v/>
      </c>
      <c r="K20" s="11" t="str">
        <f>IF($B20&lt;&gt;"",VLOOKUP($B20,Jednotkové_Body!$B$9:$J$12,Jednotkové_Body!F$8,FALSE)*Tabulka93[[#This Row],[Core]],"")</f>
        <v/>
      </c>
      <c r="L20" s="11" t="str">
        <f>IF($B20&lt;&gt;"",VLOOKUP($B20,Jednotkové_Body!$B$9:$J$12,Jednotkové_Body!G$8,FALSE)*Tabulka93[[#This Row],[GB:RAM]],"")</f>
        <v/>
      </c>
      <c r="M20" s="11" t="str">
        <f>IF($B20&lt;&gt;"",VLOOKUP($B20,Jednotkové_Body!$B$9:$J$12,Jednotkové_Body!H$8,FALSE)*Tabulka93[[#This Row],[GB: COLD]],"")</f>
        <v/>
      </c>
      <c r="N20" s="11" t="str">
        <f>IF($B20&lt;&gt;"",VLOOKUP($B20,Jednotkové_Body!$B$9:$J$12,Jednotkové_Body!I$8,FALSE)*Tabulka93[[#This Row],[GB: HOT/WARM]],"")</f>
        <v/>
      </c>
      <c r="O20" s="11" t="str">
        <f>IF($B20&lt;&gt;"",VLOOKUP($B20,Jednotkové_Body!$B$9:$J$12,Jednotkové_Body!J$8,FALSE)*Tabulka93[[#This Row],[GB:Backup (COLD)]],"")</f>
        <v/>
      </c>
      <c r="P20" s="18" t="str">
        <f>IF($B20&lt;&gt;"",IF(Tabulka93[[#This Row],[Počet kusů]]&lt;&gt;0,SUM(Tabulka93[[#This Row],[Body Základ]:[Body GB:Backup]])*Tabulka93[[#This Row],[Počet kusů]],SUM(Tabulka93[[#This Row],[Body Základ]:[Body GB:Backup]])),"")</f>
        <v/>
      </c>
      <c r="Q20" s="53"/>
      <c r="R20" s="23"/>
      <c r="S20" s="49"/>
    </row>
    <row r="21" spans="2:19" x14ac:dyDescent="0.25">
      <c r="B21" s="19"/>
      <c r="C21" s="17" t="str">
        <f>IFERROR(VLOOKUP(Tabulka93[[#This Row],[Služba]],Tabulka1[#All],2,FALSE),"")</f>
        <v/>
      </c>
      <c r="D21" s="57"/>
      <c r="E21" s="66"/>
      <c r="F21" s="66"/>
      <c r="G21" s="66"/>
      <c r="H21" s="66"/>
      <c r="I21" s="66"/>
      <c r="J21" s="11" t="str">
        <f>IF($B21&lt;&gt;"",VLOOKUP($B21,Jednotkové_Body!$B$9:$J$12,Jednotkové_Body!E$8,FALSE),"")</f>
        <v/>
      </c>
      <c r="K21" s="11" t="str">
        <f>IF($B21&lt;&gt;"",VLOOKUP($B21,Jednotkové_Body!$B$9:$J$12,Jednotkové_Body!F$8,FALSE)*Tabulka93[[#This Row],[Core]],"")</f>
        <v/>
      </c>
      <c r="L21" s="11" t="str">
        <f>IF($B21&lt;&gt;"",VLOOKUP($B21,Jednotkové_Body!$B$9:$J$12,Jednotkové_Body!G$8,FALSE)*Tabulka93[[#This Row],[GB:RAM]],"")</f>
        <v/>
      </c>
      <c r="M21" s="11" t="str">
        <f>IF($B21&lt;&gt;"",VLOOKUP($B21,Jednotkové_Body!$B$9:$J$12,Jednotkové_Body!H$8,FALSE)*Tabulka93[[#This Row],[GB: COLD]],"")</f>
        <v/>
      </c>
      <c r="N21" s="11" t="str">
        <f>IF($B21&lt;&gt;"",VLOOKUP($B21,Jednotkové_Body!$B$9:$J$12,Jednotkové_Body!I$8,FALSE)*Tabulka93[[#This Row],[GB: HOT/WARM]],"")</f>
        <v/>
      </c>
      <c r="O21" s="11" t="str">
        <f>IF($B21&lt;&gt;"",VLOOKUP($B21,Jednotkové_Body!$B$9:$J$12,Jednotkové_Body!J$8,FALSE)*Tabulka93[[#This Row],[GB:Backup (COLD)]],"")</f>
        <v/>
      </c>
      <c r="P21" s="18" t="str">
        <f>IF($B21&lt;&gt;"",IF(Tabulka93[[#This Row],[Počet kusů]]&lt;&gt;0,SUM(Tabulka93[[#This Row],[Body Základ]:[Body GB:Backup]])*Tabulka93[[#This Row],[Počet kusů]],SUM(Tabulka93[[#This Row],[Body Základ]:[Body GB:Backup]])),"")</f>
        <v/>
      </c>
      <c r="Q21" s="53"/>
      <c r="R21" s="23"/>
      <c r="S21" s="49"/>
    </row>
    <row r="22" spans="2:19" x14ac:dyDescent="0.25">
      <c r="B22" s="19"/>
      <c r="C22" s="17" t="str">
        <f>IFERROR(VLOOKUP(Tabulka93[[#This Row],[Služba]],Tabulka1[#All],2,FALSE),"")</f>
        <v/>
      </c>
      <c r="D22" s="57"/>
      <c r="E22" s="66"/>
      <c r="F22" s="66"/>
      <c r="G22" s="66"/>
      <c r="H22" s="66"/>
      <c r="I22" s="66"/>
      <c r="J22" s="11" t="str">
        <f>IF($B22&lt;&gt;"",VLOOKUP($B22,Jednotkové_Body!$B$9:$J$12,Jednotkové_Body!E$8,FALSE),"")</f>
        <v/>
      </c>
      <c r="K22" s="11" t="str">
        <f>IF($B22&lt;&gt;"",VLOOKUP($B22,Jednotkové_Body!$B$9:$J$12,Jednotkové_Body!F$8,FALSE)*Tabulka93[[#This Row],[Core]],"")</f>
        <v/>
      </c>
      <c r="L22" s="11" t="str">
        <f>IF($B22&lt;&gt;"",VLOOKUP($B22,Jednotkové_Body!$B$9:$J$12,Jednotkové_Body!G$8,FALSE)*Tabulka93[[#This Row],[GB:RAM]],"")</f>
        <v/>
      </c>
      <c r="M22" s="11" t="str">
        <f>IF($B22&lt;&gt;"",VLOOKUP($B22,Jednotkové_Body!$B$9:$J$12,Jednotkové_Body!H$8,FALSE)*Tabulka93[[#This Row],[GB: COLD]],"")</f>
        <v/>
      </c>
      <c r="N22" s="11" t="str">
        <f>IF($B22&lt;&gt;"",VLOOKUP($B22,Jednotkové_Body!$B$9:$J$12,Jednotkové_Body!I$8,FALSE)*Tabulka93[[#This Row],[GB: HOT/WARM]],"")</f>
        <v/>
      </c>
      <c r="O22" s="11" t="str">
        <f>IF($B22&lt;&gt;"",VLOOKUP($B22,Jednotkové_Body!$B$9:$J$12,Jednotkové_Body!J$8,FALSE)*Tabulka93[[#This Row],[GB:Backup (COLD)]],"")</f>
        <v/>
      </c>
      <c r="P22" s="18" t="str">
        <f>IF($B22&lt;&gt;"",IF(Tabulka93[[#This Row],[Počet kusů]]&lt;&gt;0,SUM(Tabulka93[[#This Row],[Body Základ]:[Body GB:Backup]])*Tabulka93[[#This Row],[Počet kusů]],SUM(Tabulka93[[#This Row],[Body Základ]:[Body GB:Backup]])),"")</f>
        <v/>
      </c>
      <c r="Q22" s="53"/>
      <c r="R22" s="23"/>
      <c r="S22" s="49"/>
    </row>
    <row r="23" spans="2:19" x14ac:dyDescent="0.25">
      <c r="B23" s="19"/>
      <c r="C23" s="17" t="str">
        <f>IFERROR(VLOOKUP(Tabulka93[[#This Row],[Služba]],Tabulka1[#All],2,FALSE),"")</f>
        <v/>
      </c>
      <c r="D23" s="57"/>
      <c r="E23" s="66"/>
      <c r="F23" s="66"/>
      <c r="G23" s="66"/>
      <c r="H23" s="66"/>
      <c r="I23" s="66"/>
      <c r="J23" s="11" t="str">
        <f>IF($B23&lt;&gt;"",VLOOKUP($B23,Jednotkové_Body!$B$9:$J$12,Jednotkové_Body!E$8,FALSE),"")</f>
        <v/>
      </c>
      <c r="K23" s="11" t="str">
        <f>IF($B23&lt;&gt;"",VLOOKUP($B23,Jednotkové_Body!$B$9:$J$12,Jednotkové_Body!F$8,FALSE)*Tabulka93[[#This Row],[Core]],"")</f>
        <v/>
      </c>
      <c r="L23" s="11" t="str">
        <f>IF($B23&lt;&gt;"",VLOOKUP($B23,Jednotkové_Body!$B$9:$J$12,Jednotkové_Body!G$8,FALSE)*Tabulka93[[#This Row],[GB:RAM]],"")</f>
        <v/>
      </c>
      <c r="M23" s="11" t="str">
        <f>IF($B23&lt;&gt;"",VLOOKUP($B23,Jednotkové_Body!$B$9:$J$12,Jednotkové_Body!H$8,FALSE)*Tabulka93[[#This Row],[GB: COLD]],"")</f>
        <v/>
      </c>
      <c r="N23" s="11" t="str">
        <f>IF($B23&lt;&gt;"",VLOOKUP($B23,Jednotkové_Body!$B$9:$J$12,Jednotkové_Body!I$8,FALSE)*Tabulka93[[#This Row],[GB: HOT/WARM]],"")</f>
        <v/>
      </c>
      <c r="O23" s="11" t="str">
        <f>IF($B23&lt;&gt;"",VLOOKUP($B23,Jednotkové_Body!$B$9:$J$12,Jednotkové_Body!J$8,FALSE)*Tabulka93[[#This Row],[GB:Backup (COLD)]],"")</f>
        <v/>
      </c>
      <c r="P23" s="18" t="str">
        <f>IF($B23&lt;&gt;"",IF(Tabulka93[[#This Row],[Počet kusů]]&lt;&gt;0,SUM(Tabulka93[[#This Row],[Body Základ]:[Body GB:Backup]])*Tabulka93[[#This Row],[Počet kusů]],SUM(Tabulka93[[#This Row],[Body Základ]:[Body GB:Backup]])),"")</f>
        <v/>
      </c>
      <c r="Q23" s="53"/>
      <c r="R23" s="23"/>
      <c r="S23" s="49"/>
    </row>
    <row r="24" spans="2:19" x14ac:dyDescent="0.25">
      <c r="B24" s="19"/>
      <c r="C24" s="17" t="str">
        <f>IFERROR(VLOOKUP(Tabulka93[[#This Row],[Služba]],Tabulka1[#All],2,FALSE),"")</f>
        <v/>
      </c>
      <c r="D24" s="57"/>
      <c r="E24" s="66"/>
      <c r="F24" s="66"/>
      <c r="G24" s="66"/>
      <c r="H24" s="66"/>
      <c r="I24" s="66"/>
      <c r="J24" s="11" t="str">
        <f>IF($B24&lt;&gt;"",VLOOKUP($B24,Jednotkové_Body!$B$9:$J$12,Jednotkové_Body!E$8,FALSE),"")</f>
        <v/>
      </c>
      <c r="K24" s="11" t="str">
        <f>IF($B24&lt;&gt;"",VLOOKUP($B24,Jednotkové_Body!$B$9:$J$12,Jednotkové_Body!F$8,FALSE)*Tabulka93[[#This Row],[Core]],"")</f>
        <v/>
      </c>
      <c r="L24" s="11" t="str">
        <f>IF($B24&lt;&gt;"",VLOOKUP($B24,Jednotkové_Body!$B$9:$J$12,Jednotkové_Body!G$8,FALSE)*Tabulka93[[#This Row],[GB:RAM]],"")</f>
        <v/>
      </c>
      <c r="M24" s="11" t="str">
        <f>IF($B24&lt;&gt;"",VLOOKUP($B24,Jednotkové_Body!$B$9:$J$12,Jednotkové_Body!H$8,FALSE)*Tabulka93[[#This Row],[GB: COLD]],"")</f>
        <v/>
      </c>
      <c r="N24" s="11" t="str">
        <f>IF($B24&lt;&gt;"",VLOOKUP($B24,Jednotkové_Body!$B$9:$J$12,Jednotkové_Body!I$8,FALSE)*Tabulka93[[#This Row],[GB: HOT/WARM]],"")</f>
        <v/>
      </c>
      <c r="O24" s="11" t="str">
        <f>IF($B24&lt;&gt;"",VLOOKUP($B24,Jednotkové_Body!$B$9:$J$12,Jednotkové_Body!J$8,FALSE)*Tabulka93[[#This Row],[GB:Backup (COLD)]],"")</f>
        <v/>
      </c>
      <c r="P24" s="18" t="str">
        <f>IF($B24&lt;&gt;"",IF(Tabulka93[[#This Row],[Počet kusů]]&lt;&gt;0,SUM(Tabulka93[[#This Row],[Body Základ]:[Body GB:Backup]])*Tabulka93[[#This Row],[Počet kusů]],SUM(Tabulka93[[#This Row],[Body Základ]:[Body GB:Backup]])),"")</f>
        <v/>
      </c>
      <c r="Q24" s="53"/>
      <c r="R24" s="23"/>
      <c r="S24" s="49"/>
    </row>
    <row r="25" spans="2:19" x14ac:dyDescent="0.25">
      <c r="B25" s="19"/>
      <c r="C25" s="17" t="str">
        <f>IFERROR(VLOOKUP(Tabulka93[[#This Row],[Služba]],Tabulka1[#All],2,FALSE),"")</f>
        <v/>
      </c>
      <c r="D25" s="57"/>
      <c r="E25" s="66"/>
      <c r="F25" s="66"/>
      <c r="G25" s="66"/>
      <c r="H25" s="66"/>
      <c r="I25" s="66"/>
      <c r="J25" s="11" t="str">
        <f>IF($B25&lt;&gt;"",VLOOKUP($B25,Jednotkové_Body!$B$9:$J$12,Jednotkové_Body!E$8,FALSE),"")</f>
        <v/>
      </c>
      <c r="K25" s="11" t="str">
        <f>IF($B25&lt;&gt;"",VLOOKUP($B25,Jednotkové_Body!$B$9:$J$12,Jednotkové_Body!F$8,FALSE)*Tabulka93[[#This Row],[Core]],"")</f>
        <v/>
      </c>
      <c r="L25" s="11" t="str">
        <f>IF($B25&lt;&gt;"",VLOOKUP($B25,Jednotkové_Body!$B$9:$J$12,Jednotkové_Body!G$8,FALSE)*Tabulka93[[#This Row],[GB:RAM]],"")</f>
        <v/>
      </c>
      <c r="M25" s="11" t="str">
        <f>IF($B25&lt;&gt;"",VLOOKUP($B25,Jednotkové_Body!$B$9:$J$12,Jednotkové_Body!H$8,FALSE)*Tabulka93[[#This Row],[GB: COLD]],"")</f>
        <v/>
      </c>
      <c r="N25" s="11" t="str">
        <f>IF($B25&lt;&gt;"",VLOOKUP($B25,Jednotkové_Body!$B$9:$J$12,Jednotkové_Body!I$8,FALSE)*Tabulka93[[#This Row],[GB: HOT/WARM]],"")</f>
        <v/>
      </c>
      <c r="O25" s="11" t="str">
        <f>IF($B25&lt;&gt;"",VLOOKUP($B25,Jednotkové_Body!$B$9:$J$12,Jednotkové_Body!J$8,FALSE)*Tabulka93[[#This Row],[GB:Backup (COLD)]],"")</f>
        <v/>
      </c>
      <c r="P25" s="18" t="str">
        <f>IF($B25&lt;&gt;"",IF(Tabulka93[[#This Row],[Počet kusů]]&lt;&gt;0,SUM(Tabulka93[[#This Row],[Body Základ]:[Body GB:Backup]])*Tabulka93[[#This Row],[Počet kusů]],SUM(Tabulka93[[#This Row],[Body Základ]:[Body GB:Backup]])),"")</f>
        <v/>
      </c>
      <c r="Q25" s="53"/>
      <c r="R25" s="23"/>
      <c r="S25" s="49"/>
    </row>
    <row r="26" spans="2:19" x14ac:dyDescent="0.25">
      <c r="B26" s="19"/>
      <c r="C26" s="17" t="str">
        <f>IFERROR(VLOOKUP(Tabulka93[[#This Row],[Služba]],Tabulka1[#All],2,FALSE),"")</f>
        <v/>
      </c>
      <c r="D26" s="57"/>
      <c r="E26" s="66"/>
      <c r="F26" s="66"/>
      <c r="G26" s="66"/>
      <c r="H26" s="66"/>
      <c r="I26" s="66"/>
      <c r="J26" s="11" t="str">
        <f>IF($B26&lt;&gt;"",VLOOKUP($B26,Jednotkové_Body!$B$9:$J$12,Jednotkové_Body!E$8,FALSE),"")</f>
        <v/>
      </c>
      <c r="K26" s="11" t="str">
        <f>IF($B26&lt;&gt;"",VLOOKUP($B26,Jednotkové_Body!$B$9:$J$12,Jednotkové_Body!F$8,FALSE)*Tabulka93[[#This Row],[Core]],"")</f>
        <v/>
      </c>
      <c r="L26" s="11" t="str">
        <f>IF($B26&lt;&gt;"",VLOOKUP($B26,Jednotkové_Body!$B$9:$J$12,Jednotkové_Body!G$8,FALSE)*Tabulka93[[#This Row],[GB:RAM]],"")</f>
        <v/>
      </c>
      <c r="M26" s="11" t="str">
        <f>IF($B26&lt;&gt;"",VLOOKUP($B26,Jednotkové_Body!$B$9:$J$12,Jednotkové_Body!H$8,FALSE)*Tabulka93[[#This Row],[GB: COLD]],"")</f>
        <v/>
      </c>
      <c r="N26" s="11" t="str">
        <f>IF($B26&lt;&gt;"",VLOOKUP($B26,Jednotkové_Body!$B$9:$J$12,Jednotkové_Body!I$8,FALSE)*Tabulka93[[#This Row],[GB: HOT/WARM]],"")</f>
        <v/>
      </c>
      <c r="O26" s="11" t="str">
        <f>IF($B26&lt;&gt;"",VLOOKUP($B26,Jednotkové_Body!$B$9:$J$12,Jednotkové_Body!J$8,FALSE)*Tabulka93[[#This Row],[GB:Backup (COLD)]],"")</f>
        <v/>
      </c>
      <c r="P26" s="18" t="str">
        <f>IF($B26&lt;&gt;"",IF(Tabulka93[[#This Row],[Počet kusů]]&lt;&gt;0,SUM(Tabulka93[[#This Row],[Body Základ]:[Body GB:Backup]])*Tabulka93[[#This Row],[Počet kusů]],SUM(Tabulka93[[#This Row],[Body Základ]:[Body GB:Backup]])),"")</f>
        <v/>
      </c>
      <c r="Q26" s="53"/>
      <c r="R26" s="23"/>
      <c r="S26" s="49"/>
    </row>
    <row r="27" spans="2:19" x14ac:dyDescent="0.25">
      <c r="B27" s="19"/>
      <c r="C27" s="17" t="str">
        <f>IFERROR(VLOOKUP(Tabulka93[[#This Row],[Služba]],Tabulka1[#All],2,FALSE),"")</f>
        <v/>
      </c>
      <c r="D27" s="57"/>
      <c r="E27" s="66"/>
      <c r="F27" s="66"/>
      <c r="G27" s="66"/>
      <c r="H27" s="66"/>
      <c r="I27" s="66"/>
      <c r="J27" s="11" t="str">
        <f>IF($B27&lt;&gt;"",VLOOKUP($B27,Jednotkové_Body!$B$9:$J$12,Jednotkové_Body!E$8,FALSE),"")</f>
        <v/>
      </c>
      <c r="K27" s="11" t="str">
        <f>IF($B27&lt;&gt;"",VLOOKUP($B27,Jednotkové_Body!$B$9:$J$12,Jednotkové_Body!F$8,FALSE)*Tabulka93[[#This Row],[Core]],"")</f>
        <v/>
      </c>
      <c r="L27" s="11" t="str">
        <f>IF($B27&lt;&gt;"",VLOOKUP($B27,Jednotkové_Body!$B$9:$J$12,Jednotkové_Body!G$8,FALSE)*Tabulka93[[#This Row],[GB:RAM]],"")</f>
        <v/>
      </c>
      <c r="M27" s="11" t="str">
        <f>IF($B27&lt;&gt;"",VLOOKUP($B27,Jednotkové_Body!$B$9:$J$12,Jednotkové_Body!H$8,FALSE)*Tabulka93[[#This Row],[GB: COLD]],"")</f>
        <v/>
      </c>
      <c r="N27" s="11" t="str">
        <f>IF($B27&lt;&gt;"",VLOOKUP($B27,Jednotkové_Body!$B$9:$J$12,Jednotkové_Body!I$8,FALSE)*Tabulka93[[#This Row],[GB: HOT/WARM]],"")</f>
        <v/>
      </c>
      <c r="O27" s="11" t="str">
        <f>IF($B27&lt;&gt;"",VLOOKUP($B27,Jednotkové_Body!$B$9:$J$12,Jednotkové_Body!J$8,FALSE)*Tabulka93[[#This Row],[GB:Backup (COLD)]],"")</f>
        <v/>
      </c>
      <c r="P27" s="18" t="str">
        <f>IF($B27&lt;&gt;"",IF(Tabulka93[[#This Row],[Počet kusů]]&lt;&gt;0,SUM(Tabulka93[[#This Row],[Body Základ]:[Body GB:Backup]])*Tabulka93[[#This Row],[Počet kusů]],SUM(Tabulka93[[#This Row],[Body Základ]:[Body GB:Backup]])),"")</f>
        <v/>
      </c>
      <c r="Q27" s="53"/>
      <c r="R27" s="23"/>
      <c r="S27" s="49"/>
    </row>
    <row r="28" spans="2:19" x14ac:dyDescent="0.25">
      <c r="B28" s="19"/>
      <c r="C28" s="17" t="str">
        <f>IFERROR(VLOOKUP(Tabulka93[[#This Row],[Služba]],Tabulka1[#All],2,FALSE),"")</f>
        <v/>
      </c>
      <c r="D28" s="57"/>
      <c r="E28" s="66"/>
      <c r="F28" s="66"/>
      <c r="G28" s="66"/>
      <c r="H28" s="66"/>
      <c r="I28" s="66"/>
      <c r="J28" s="11" t="str">
        <f>IF($B28&lt;&gt;"",VLOOKUP($B28,Jednotkové_Body!$B$9:$J$12,Jednotkové_Body!E$8,FALSE),"")</f>
        <v/>
      </c>
      <c r="K28" s="11" t="str">
        <f>IF($B28&lt;&gt;"",VLOOKUP($B28,Jednotkové_Body!$B$9:$J$12,Jednotkové_Body!F$8,FALSE)*Tabulka93[[#This Row],[Core]],"")</f>
        <v/>
      </c>
      <c r="L28" s="11" t="str">
        <f>IF($B28&lt;&gt;"",VLOOKUP($B28,Jednotkové_Body!$B$9:$J$12,Jednotkové_Body!G$8,FALSE)*Tabulka93[[#This Row],[GB:RAM]],"")</f>
        <v/>
      </c>
      <c r="M28" s="11" t="str">
        <f>IF($B28&lt;&gt;"",VLOOKUP($B28,Jednotkové_Body!$B$9:$J$12,Jednotkové_Body!H$8,FALSE)*Tabulka93[[#This Row],[GB: COLD]],"")</f>
        <v/>
      </c>
      <c r="N28" s="11" t="str">
        <f>IF($B28&lt;&gt;"",VLOOKUP($B28,Jednotkové_Body!$B$9:$J$12,Jednotkové_Body!I$8,FALSE)*Tabulka93[[#This Row],[GB: HOT/WARM]],"")</f>
        <v/>
      </c>
      <c r="O28" s="11" t="str">
        <f>IF($B28&lt;&gt;"",VLOOKUP($B28,Jednotkové_Body!$B$9:$J$12,Jednotkové_Body!J$8,FALSE)*Tabulka93[[#This Row],[GB:Backup (COLD)]],"")</f>
        <v/>
      </c>
      <c r="P28" s="18" t="str">
        <f>IF($B28&lt;&gt;"",IF(Tabulka93[[#This Row],[Počet kusů]]&lt;&gt;0,SUM(Tabulka93[[#This Row],[Body Základ]:[Body GB:Backup]])*Tabulka93[[#This Row],[Počet kusů]],SUM(Tabulka93[[#This Row],[Body Základ]:[Body GB:Backup]])),"")</f>
        <v/>
      </c>
      <c r="Q28" s="53"/>
      <c r="R28" s="23"/>
      <c r="S28" s="49"/>
    </row>
    <row r="29" spans="2:19" x14ac:dyDescent="0.25">
      <c r="B29" s="19"/>
      <c r="C29" s="17" t="str">
        <f>IFERROR(VLOOKUP(Tabulka93[[#This Row],[Služba]],Tabulka1[#All],2,FALSE),"")</f>
        <v/>
      </c>
      <c r="D29" s="57"/>
      <c r="E29" s="66"/>
      <c r="F29" s="66"/>
      <c r="G29" s="66"/>
      <c r="H29" s="66"/>
      <c r="I29" s="66"/>
      <c r="J29" s="11" t="str">
        <f>IF($B29&lt;&gt;"",VLOOKUP($B29,Jednotkové_Body!$B$9:$J$12,Jednotkové_Body!E$8,FALSE),"")</f>
        <v/>
      </c>
      <c r="K29" s="11" t="str">
        <f>IF($B29&lt;&gt;"",VLOOKUP($B29,Jednotkové_Body!$B$9:$J$12,Jednotkové_Body!F$8,FALSE)*Tabulka93[[#This Row],[Core]],"")</f>
        <v/>
      </c>
      <c r="L29" s="11" t="str">
        <f>IF($B29&lt;&gt;"",VLOOKUP($B29,Jednotkové_Body!$B$9:$J$12,Jednotkové_Body!G$8,FALSE)*Tabulka93[[#This Row],[GB:RAM]],"")</f>
        <v/>
      </c>
      <c r="M29" s="11" t="str">
        <f>IF($B29&lt;&gt;"",VLOOKUP($B29,Jednotkové_Body!$B$9:$J$12,Jednotkové_Body!H$8,FALSE)*Tabulka93[[#This Row],[GB: COLD]],"")</f>
        <v/>
      </c>
      <c r="N29" s="11" t="str">
        <f>IF($B29&lt;&gt;"",VLOOKUP($B29,Jednotkové_Body!$B$9:$J$12,Jednotkové_Body!I$8,FALSE)*Tabulka93[[#This Row],[GB: HOT/WARM]],"")</f>
        <v/>
      </c>
      <c r="O29" s="11" t="str">
        <f>IF($B29&lt;&gt;"",VLOOKUP($B29,Jednotkové_Body!$B$9:$J$12,Jednotkové_Body!J$8,FALSE)*Tabulka93[[#This Row],[GB:Backup (COLD)]],"")</f>
        <v/>
      </c>
      <c r="P29" s="18" t="str">
        <f>IF($B29&lt;&gt;"",IF(Tabulka93[[#This Row],[Počet kusů]]&lt;&gt;0,SUM(Tabulka93[[#This Row],[Body Základ]:[Body GB:Backup]])*Tabulka93[[#This Row],[Počet kusů]],SUM(Tabulka93[[#This Row],[Body Základ]:[Body GB:Backup]])),"")</f>
        <v/>
      </c>
      <c r="Q29" s="53"/>
      <c r="R29" s="23"/>
      <c r="S29" s="49"/>
    </row>
    <row r="30" spans="2:19" x14ac:dyDescent="0.25">
      <c r="B30" s="19"/>
      <c r="C30" s="17" t="str">
        <f>IFERROR(VLOOKUP(Tabulka93[[#This Row],[Služba]],Tabulka1[#All],2,FALSE),"")</f>
        <v/>
      </c>
      <c r="D30" s="57"/>
      <c r="E30" s="66"/>
      <c r="F30" s="66"/>
      <c r="G30" s="66"/>
      <c r="H30" s="66"/>
      <c r="I30" s="66"/>
      <c r="J30" s="11" t="str">
        <f>IF($B30&lt;&gt;"",VLOOKUP($B30,Jednotkové_Body!$B$9:$J$12,Jednotkové_Body!E$8,FALSE),"")</f>
        <v/>
      </c>
      <c r="K30" s="11" t="str">
        <f>IF($B30&lt;&gt;"",VLOOKUP($B30,Jednotkové_Body!$B$9:$J$12,Jednotkové_Body!F$8,FALSE)*Tabulka93[[#This Row],[Core]],"")</f>
        <v/>
      </c>
      <c r="L30" s="11" t="str">
        <f>IF($B30&lt;&gt;"",VLOOKUP($B30,Jednotkové_Body!$B$9:$J$12,Jednotkové_Body!G$8,FALSE)*Tabulka93[[#This Row],[GB:RAM]],"")</f>
        <v/>
      </c>
      <c r="M30" s="11" t="str">
        <f>IF($B30&lt;&gt;"",VLOOKUP($B30,Jednotkové_Body!$B$9:$J$12,Jednotkové_Body!H$8,FALSE)*Tabulka93[[#This Row],[GB: COLD]],"")</f>
        <v/>
      </c>
      <c r="N30" s="11" t="str">
        <f>IF($B30&lt;&gt;"",VLOOKUP($B30,Jednotkové_Body!$B$9:$J$12,Jednotkové_Body!I$8,FALSE)*Tabulka93[[#This Row],[GB: HOT/WARM]],"")</f>
        <v/>
      </c>
      <c r="O30" s="11" t="str">
        <f>IF($B30&lt;&gt;"",VLOOKUP($B30,Jednotkové_Body!$B$9:$J$12,Jednotkové_Body!J$8,FALSE)*Tabulka93[[#This Row],[GB:Backup (COLD)]],"")</f>
        <v/>
      </c>
      <c r="P30" s="18" t="str">
        <f>IF($B30&lt;&gt;"",IF(Tabulka93[[#This Row],[Počet kusů]]&lt;&gt;0,SUM(Tabulka93[[#This Row],[Body Základ]:[Body GB:Backup]])*Tabulka93[[#This Row],[Počet kusů]],SUM(Tabulka93[[#This Row],[Body Základ]:[Body GB:Backup]])),"")</f>
        <v/>
      </c>
      <c r="Q30" s="53"/>
      <c r="R30" s="23"/>
      <c r="S30" s="49"/>
    </row>
    <row r="31" spans="2:19" x14ac:dyDescent="0.25">
      <c r="B31" s="19"/>
      <c r="C31" s="17" t="str">
        <f>IFERROR(VLOOKUP(Tabulka93[[#This Row],[Služba]],Tabulka1[#All],2,FALSE),"")</f>
        <v/>
      </c>
      <c r="D31" s="58"/>
      <c r="E31" s="69"/>
      <c r="F31" s="69"/>
      <c r="G31" s="69"/>
      <c r="H31" s="69"/>
      <c r="I31" s="69"/>
      <c r="J31" s="11" t="str">
        <f>IF($B31&lt;&gt;"",VLOOKUP($B31,Jednotkové_Body!$B$9:$J$12,Jednotkové_Body!E$8,FALSE),"")</f>
        <v/>
      </c>
      <c r="K31" s="11" t="str">
        <f>IF($B31&lt;&gt;"",VLOOKUP($B31,Jednotkové_Body!$B$9:$J$12,Jednotkové_Body!F$8,FALSE)*Tabulka93[[#This Row],[Core]],"")</f>
        <v/>
      </c>
      <c r="L31" s="11" t="str">
        <f>IF($B31&lt;&gt;"",VLOOKUP($B31,Jednotkové_Body!$B$9:$J$12,Jednotkové_Body!G$8,FALSE)*Tabulka93[[#This Row],[GB:RAM]],"")</f>
        <v/>
      </c>
      <c r="M31" s="11" t="str">
        <f>IF($B31&lt;&gt;"",VLOOKUP($B31,Jednotkové_Body!$B$9:$J$12,Jednotkové_Body!H$8,FALSE)*Tabulka93[[#This Row],[GB: COLD]],"")</f>
        <v/>
      </c>
      <c r="N31" s="11" t="str">
        <f>IF($B31&lt;&gt;"",VLOOKUP($B31,Jednotkové_Body!$B$9:$J$12,Jednotkové_Body!I$8,FALSE)*Tabulka93[[#This Row],[GB: HOT/WARM]],"")</f>
        <v/>
      </c>
      <c r="O31" s="11" t="str">
        <f>IF($B31&lt;&gt;"",VLOOKUP($B31,Jednotkové_Body!$B$9:$J$12,Jednotkové_Body!J$8,FALSE)*Tabulka93[[#This Row],[GB:Backup (COLD)]],"")</f>
        <v/>
      </c>
      <c r="P31" s="18" t="str">
        <f>IF($B31&lt;&gt;"",IF(Tabulka93[[#This Row],[Počet kusů]]&lt;&gt;0,SUM(Tabulka93[[#This Row],[Body Základ]:[Body GB:Backup]])*Tabulka93[[#This Row],[Počet kusů]],SUM(Tabulka93[[#This Row],[Body Základ]:[Body GB:Backup]])),"")</f>
        <v/>
      </c>
      <c r="Q31" s="54"/>
      <c r="R31" s="23"/>
      <c r="S31" s="50"/>
    </row>
  </sheetData>
  <sheetProtection algorithmName="SHA-512" hashValue="RdDZClQqx4FwHOpvADheI8majtjFt81BfXprXc4HUx458b3X2Z3EbAv+aINoUI9g/Vomav+DXziWSUJhFeE5vg==" saltValue="0toK5AM8Wy8C4qRwrfXhuA==" spinCount="100000" sheet="1" objects="1" scenarios="1" selectLockedCells="1" selectUnlockedCells="1"/>
  <conditionalFormatting sqref="E10:E31">
    <cfRule type="expression" dxfId="39" priority="60">
      <formula>SUMPRODUCT($D$12:$D$38,$E$12:$E$38)&gt;1046</formula>
    </cfRule>
  </conditionalFormatting>
  <conditionalFormatting sqref="F10:F31">
    <cfRule type="expression" dxfId="38" priority="62">
      <formula>SUMPRODUCT($D$12:$D$38,$F$12:$F$38)&gt;4877</formula>
    </cfRule>
  </conditionalFormatting>
  <conditionalFormatting sqref="G10:I31">
    <cfRule type="expression" dxfId="37" priority="64">
      <formula>SUMPRODUCT($D$12:$D$38,$G$12:$G$38)+SUMPRODUCT($D$12:$D$38,$H$12:$H$38)+SUMPRODUCT($D$12:$D$38,$I$12:$I$38)&gt;1860000</formula>
    </cfRule>
  </conditionalFormatting>
  <dataValidations count="2">
    <dataValidation type="list" allowBlank="1" showInputMessage="1" showErrorMessage="1" sqref="B10:B31">
      <formula1>Služba</formula1>
    </dataValidation>
    <dataValidation type="list" allowBlank="1" showInputMessage="1" showErrorMessage="1" sqref="Q10:Q31">
      <formula1>"PROD,TEST,DEV"</formula1>
    </dataValidation>
  </dataValidations>
  <pageMargins left="0.7" right="0.7" top="0.78740157499999996" bottom="0.78740157499999996" header="0.3" footer="0.3"/>
  <pageSetup paperSize="9" scale="4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S12"/>
  <sheetViews>
    <sheetView showGridLines="0" tabSelected="1" view="pageBreakPreview" zoomScale="60" zoomScaleNormal="115" workbookViewId="0">
      <pane ySplit="9" topLeftCell="A10" activePane="bottomLeft" state="frozen"/>
      <selection activeCell="D13" sqref="D13"/>
      <selection pane="bottomLeft" activeCell="D13" sqref="D13"/>
    </sheetView>
  </sheetViews>
  <sheetFormatPr defaultColWidth="8.90625" defaultRowHeight="13.8" x14ac:dyDescent="0.25"/>
  <cols>
    <col min="1" max="1" width="4.7265625" customWidth="1"/>
    <col min="2" max="2" width="31.26953125" customWidth="1"/>
    <col min="3" max="3" width="23.90625" customWidth="1"/>
    <col min="4" max="4" width="22.08984375" customWidth="1"/>
    <col min="5" max="10" width="12.7265625" style="7" customWidth="1"/>
    <col min="11" max="11" width="4.36328125" customWidth="1"/>
  </cols>
  <sheetData>
    <row r="2" spans="2:19" s="2" customFormat="1" ht="17.399999999999999" x14ac:dyDescent="0.3">
      <c r="B2" s="1" t="s">
        <v>87</v>
      </c>
      <c r="E2" s="6"/>
      <c r="F2" s="6"/>
      <c r="G2" s="6"/>
      <c r="H2" s="6"/>
      <c r="I2" s="6"/>
      <c r="J2" s="6"/>
      <c r="N2" s="3"/>
      <c r="O2"/>
      <c r="P2"/>
      <c r="Q2" s="4"/>
    </row>
    <row r="3" spans="2:19" s="2" customFormat="1" x14ac:dyDescent="0.25">
      <c r="B3" s="29" t="s">
        <v>34</v>
      </c>
      <c r="E3" s="6"/>
      <c r="F3" s="6"/>
      <c r="G3" s="6"/>
      <c r="H3" s="6"/>
      <c r="I3" s="6"/>
      <c r="J3" s="6"/>
      <c r="N3" s="3"/>
      <c r="O3"/>
      <c r="P3"/>
      <c r="Q3" s="4"/>
    </row>
    <row r="4" spans="2:19" s="2" customFormat="1" x14ac:dyDescent="0.25">
      <c r="B4" s="30" t="s">
        <v>88</v>
      </c>
      <c r="E4" s="6"/>
      <c r="F4" s="6"/>
      <c r="G4" s="6"/>
      <c r="H4" s="6"/>
      <c r="I4" s="6"/>
      <c r="J4" s="6"/>
      <c r="N4" s="3"/>
      <c r="O4"/>
      <c r="P4"/>
      <c r="Q4" s="4"/>
    </row>
    <row r="5" spans="2:19" s="2" customFormat="1" x14ac:dyDescent="0.25">
      <c r="B5" s="31" t="s">
        <v>89</v>
      </c>
      <c r="E5" s="6"/>
      <c r="F5" s="6"/>
      <c r="G5" s="6"/>
      <c r="H5" s="6"/>
      <c r="I5" s="6"/>
      <c r="J5" s="6"/>
      <c r="N5" s="3"/>
      <c r="O5"/>
      <c r="P5"/>
      <c r="Q5" s="4"/>
      <c r="S5" s="5"/>
    </row>
    <row r="6" spans="2:19" s="2" customFormat="1" x14ac:dyDescent="0.25">
      <c r="B6" s="31"/>
      <c r="E6" s="6"/>
      <c r="F6" s="6"/>
      <c r="G6" s="6"/>
      <c r="H6" s="6"/>
      <c r="I6" s="6"/>
      <c r="J6" s="6"/>
      <c r="N6" s="3"/>
      <c r="O6"/>
      <c r="P6"/>
      <c r="Q6" s="4"/>
      <c r="S6" s="5"/>
    </row>
    <row r="7" spans="2:19" s="2" customFormat="1" x14ac:dyDescent="0.25">
      <c r="B7" s="55"/>
      <c r="E7" s="6"/>
      <c r="F7" s="6"/>
      <c r="G7" s="6"/>
      <c r="H7" s="6"/>
      <c r="I7" s="6"/>
      <c r="J7" s="6"/>
      <c r="N7" s="3"/>
      <c r="O7"/>
      <c r="P7"/>
      <c r="Q7" s="4"/>
      <c r="S7" s="5"/>
    </row>
    <row r="8" spans="2:19" s="2" customFormat="1" x14ac:dyDescent="0.25">
      <c r="B8" s="9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N8" s="3"/>
      <c r="O8"/>
      <c r="P8"/>
      <c r="Q8" s="4"/>
      <c r="S8" s="5"/>
    </row>
    <row r="9" spans="2:19" s="2" customFormat="1" ht="38.4" thickBot="1" x14ac:dyDescent="0.3">
      <c r="B9" s="16" t="s">
        <v>21</v>
      </c>
      <c r="C9" s="16" t="s">
        <v>57</v>
      </c>
      <c r="D9" s="16" t="s">
        <v>90</v>
      </c>
      <c r="E9" s="76" t="s">
        <v>64</v>
      </c>
      <c r="F9" s="76" t="s">
        <v>65</v>
      </c>
      <c r="G9" s="76" t="s">
        <v>66</v>
      </c>
      <c r="H9" s="76" t="s">
        <v>91</v>
      </c>
      <c r="I9" s="76" t="s">
        <v>92</v>
      </c>
      <c r="J9" s="76" t="s">
        <v>93</v>
      </c>
      <c r="N9" s="3"/>
      <c r="O9"/>
      <c r="P9"/>
      <c r="Q9" s="4"/>
      <c r="S9" s="5"/>
    </row>
    <row r="10" spans="2:19" x14ac:dyDescent="0.25">
      <c r="B10" s="20" t="s">
        <v>25</v>
      </c>
      <c r="C10" s="21" t="s">
        <v>28</v>
      </c>
      <c r="D10" s="21" t="s">
        <v>94</v>
      </c>
      <c r="E10" s="73">
        <v>0</v>
      </c>
      <c r="F10" s="73">
        <v>553.66343644644701</v>
      </c>
      <c r="G10" s="73">
        <v>46.138619703870582</v>
      </c>
      <c r="H10" s="73">
        <v>1.5386764505262358</v>
      </c>
      <c r="I10" s="73">
        <v>2.2875723304590241</v>
      </c>
      <c r="J10" s="73">
        <v>1</v>
      </c>
    </row>
    <row r="11" spans="2:19" x14ac:dyDescent="0.25">
      <c r="B11" s="20" t="s">
        <v>29</v>
      </c>
      <c r="C11" s="21" t="s">
        <v>28</v>
      </c>
      <c r="D11" s="21" t="s">
        <v>94</v>
      </c>
      <c r="E11" s="73">
        <v>0</v>
      </c>
      <c r="F11" s="73">
        <v>200.68373557442942</v>
      </c>
      <c r="G11" s="73">
        <v>16.72364463120245</v>
      </c>
      <c r="H11" s="73">
        <v>1.5386764505262358</v>
      </c>
      <c r="I11" s="73">
        <v>2.2875723304590241</v>
      </c>
      <c r="J11" s="73">
        <v>1</v>
      </c>
    </row>
    <row r="12" spans="2:19" x14ac:dyDescent="0.25">
      <c r="B12" s="20" t="s">
        <v>31</v>
      </c>
      <c r="C12" s="21" t="s">
        <v>28</v>
      </c>
      <c r="D12" s="21" t="s">
        <v>94</v>
      </c>
      <c r="E12" s="73">
        <v>0</v>
      </c>
      <c r="F12" s="73">
        <v>173.85155642181013</v>
      </c>
      <c r="G12" s="73">
        <v>14.487629701817511</v>
      </c>
      <c r="H12" s="73">
        <v>1.5386764505262358</v>
      </c>
      <c r="I12" s="73">
        <v>2.2875723304590241</v>
      </c>
      <c r="J12" s="73">
        <v>1</v>
      </c>
    </row>
  </sheetData>
  <sheetProtection algorithmName="SHA-512" hashValue="ONvZx8uMYVP36TXE/1rwuvFRbxcm5nemXZSJSkP+LhNY4p2klqX/uJ5U3PMWg5TLhpYF0/l8qj7An0+mlCeQTA==" saltValue="H3Wr5YKBsPtcJ/V52dK3NQ==" spinCount="100000" sheet="1" selectLockedCells="1" selectUnlockedCells="1"/>
  <pageMargins left="0.7" right="0.7" top="0.75" bottom="0.75" header="0.3" footer="0.3"/>
  <pageSetup paperSize="9" scale="67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5" ma:contentTypeDescription="Vytvoří nový dokument" ma:contentTypeScope="" ma:versionID="852ad08b3bf5d5469be269bdfb5bd11c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48723523c1306d527fe1676768efb655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ce2eb85-38a8-42d7-bdca-270c18ccd125">
      <UserInfo>
        <DisplayName>Tereza Navarová</DisplayName>
        <AccountId>9</AccountId>
        <AccountType/>
      </UserInfo>
      <UserInfo>
        <DisplayName>Martin Dózsa</DisplayName>
        <AccountId>12</AccountId>
        <AccountType/>
      </UserInfo>
      <UserInfo>
        <DisplayName>Jaroslav Fibichr</DisplayName>
        <AccountId>14</AccountId>
        <AccountType/>
      </UserInfo>
    </SharedWithUsers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d 2 H V V o 4 t O C S l A A A A 9 g A A A B I A H A B D b 2 5 m a W c v U G F j a 2 F n Z S 5 4 b W w g o h g A K K A U A A A A A A A A A A A A A A A A A A A A A A A A A A A A h Y 8 x D o I w G I W v Q r r T l p K o I T 9 l Y J X E x M Q Y t 6 Z U a I R i a L H c z c E j e Q U x i r o 5 v u 9 9 w 3 v 3 6 w 2 y s W 2 C i + q t 7 k y K I k x R o I z s S m 2 q F A 3 u G K 5 Q x m E j 5 E l U K p h k Y 5 P R l i m q n T s n h H j v s Y 9 x 1 1 e E U R q R f b H e y l q 1 A n 1 k / V 8 O t b F O G K k Q h 9 1 r D G c 4 i p Y 4 X j B M g c w Q C m 2 + A p v 2 P t s f C P n Q u K F X X N o w P w C Z I 5 D 3 B / 4 A U E s D B B Q A A g A I A H d h 1 V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3 Y d V W K I p H u A 4 A A A A R A A A A E w A c A E Z v c m 1 1 b G F z L 1 N l Y 3 R p b 2 4 x L m 0 g o h g A K K A U A A A A A A A A A A A A A A A A A A A A A A A A A A A A K 0 5 N L s n M z 1 M I h t C G 1 g B Q S w E C L Q A U A A I A C A B 3 Y d V W j i 0 4 J K U A A A D 2 A A A A E g A A A A A A A A A A A A A A A A A A A A A A Q 2 9 u Z m l n L 1 B h Y 2 t h Z 2 U u e G 1 s U E s B A i 0 A F A A C A A g A d 2 H V V g / K 6 a u k A A A A 6 Q A A A B M A A A A A A A A A A A A A A A A A 8 Q A A A F t D b 2 5 0 Z W 5 0 X 1 R 5 c G V z X S 5 4 b W x Q S w E C L Q A U A A I A C A B 3 Y d V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3 i 6 5 u r n D 4 k y c q m 9 H 5 L Z I n w A A A A A C A A A A A A A Q Z g A A A A E A A C A A A A C d 1 F z 7 + Q l P t 1 D s 1 i 6 K V + 9 m W H V m n Y J k Y 3 m R d Z f I X O k B I w A A A A A O g A A A A A I A A C A A A A C X F R d g j V D T 1 3 S r + i 0 N 9 + M h 6 g 1 Q L x i T Q F + t y V f 2 N W f R k V A A A A C f E K p S m k X 5 T Y F p b F a f p y 5 Q W z c U h G k e 2 3 a W K k T R L F W A R E g M M p K Q d Y 7 W w s Z Z 7 f C o f J O v 4 p / B 8 y o D l L L T Q H w K L K U C b O O G k / 4 5 F 3 v M U n q I g b G F G k A A A A B E a 5 C A v Q 7 w S 3 C K 9 U 2 s 5 P u G Z T T f R 5 v 2 K i 7 W H q U T Q y l d c z 3 h b P c 3 y i B 5 R E L W a X t P c U f p d O X i A u h y j 8 G L h m m Q x Q I C < / D a t a M a s h u p > 
</file>

<file path=customXml/itemProps1.xml><?xml version="1.0" encoding="utf-8"?>
<ds:datastoreItem xmlns:ds="http://schemas.openxmlformats.org/officeDocument/2006/customXml" ds:itemID="{738D3725-45B7-485A-8CFC-0219FAB1BA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836539-ACA7-4CCD-86DA-93CEA161832B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3ce2eb85-38a8-42d7-bdca-270c18ccd125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d68eef5-98d5-40a3-92f6-b741586f1a2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B98B3EA2-534D-4EAA-ACD2-F517C3715F1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Úvod</vt:lpstr>
      <vt:lpstr>Požadavky</vt:lpstr>
      <vt:lpstr>Příklad</vt:lpstr>
      <vt:lpstr>Jednotkové_Body</vt:lpstr>
      <vt:lpstr>Příklad!Služba</vt:lpstr>
      <vt:lpstr>Služba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Navarova</dc:creator>
  <cp:keywords/>
  <dc:description/>
  <cp:lastModifiedBy>Zajíčková Veronika, Mgr.</cp:lastModifiedBy>
  <cp:revision/>
  <cp:lastPrinted>2023-09-13T11:34:27Z</cp:lastPrinted>
  <dcterms:created xsi:type="dcterms:W3CDTF">2021-12-16T08:52:35Z</dcterms:created>
  <dcterms:modified xsi:type="dcterms:W3CDTF">2023-09-13T11:35:11Z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  <property fmtid="{D5CDD505-2E9C-101B-9397-08002B2CF9AE}" pid="3" name="MediaServiceImageTags">
    <vt:lpwstr/>
  </property>
</Properties>
</file>